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DieseArbeitsmappe"/>
  <xr:revisionPtr revIDLastSave="0" documentId="13_ncr:1_{3F645E8D-69C8-4F61-B2D7-A06AFE31D21A}" xr6:coauthVersionLast="47" xr6:coauthVersionMax="47" xr10:uidLastSave="{00000000-0000-0000-0000-000000000000}"/>
  <bookViews>
    <workbookView xWindow="-120" yWindow="-120" windowWidth="29040" windowHeight="15720" tabRatio="677" xr2:uid="{00000000-000D-0000-FFFF-FFFF00000000}"/>
  </bookViews>
  <sheets>
    <sheet name="Projektdaten" sheetId="2" r:id="rId1"/>
    <sheet name="Anlagenkomponenten" sheetId="3" r:id="rId2"/>
    <sheet name="Anlagendetails" sheetId="4" r:id="rId3"/>
    <sheet name="Projektkosten" sheetId="5" r:id="rId4"/>
    <sheet name="Abnehmerliste" sheetId="8" r:id="rId5"/>
    <sheet name="Rohrnetzverlustberechnung" sheetId="7" r:id="rId6"/>
    <sheet name="Drop Down" sheetId="6" state="hidden" r:id="rId7"/>
  </sheets>
  <definedNames>
    <definedName name="_Ang004">Rohrnetzverlustberechnung!$C$9</definedName>
    <definedName name="Anlagenauswahl">IF(Projektdaten!$C$5="Fernkälte",INDIRECT("KaelteAnlagen"),INDIRECT("WaermeAnlagen"))</definedName>
    <definedName name="_xlnm.Print_Area" localSheetId="4">Abnehmerliste!$A$1:$X$204</definedName>
    <definedName name="_xlnm.Print_Area" localSheetId="2">Anlagendetails!$A$1:$F$78</definedName>
    <definedName name="_xlnm.Print_Area" localSheetId="1">Anlagenkomponenten!$A$1:$AC$70</definedName>
    <definedName name="_xlnm.Print_Area" localSheetId="0">Projektdaten!$A$1:$E$37</definedName>
    <definedName name="_xlnm.Print_Area" localSheetId="3">Projektkosten!$A$1:$H$59</definedName>
    <definedName name="_xlnm.Print_Area" localSheetId="5">Rohrnetzverlustberechnung!$A$1:$H$45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4" i="8" l="1"/>
  <c r="B28" i="3"/>
  <c r="B25" i="5"/>
  <c r="B24" i="5"/>
  <c r="B37" i="4"/>
  <c r="D40" i="7" l="1"/>
  <c r="D39" i="7"/>
  <c r="B38" i="7"/>
  <c r="D37" i="7"/>
  <c r="B13" i="7"/>
  <c r="G15" i="7"/>
  <c r="A2" i="7"/>
  <c r="T202" i="8"/>
  <c r="W7" i="8"/>
  <c r="V7" i="8"/>
  <c r="V6" i="8"/>
  <c r="B28" i="5"/>
  <c r="B27" i="5"/>
  <c r="B23" i="5"/>
  <c r="B20" i="5"/>
  <c r="B14" i="5"/>
  <c r="B8" i="5"/>
  <c r="B7" i="5"/>
  <c r="B67" i="4"/>
  <c r="B65" i="4"/>
  <c r="B35" i="4"/>
  <c r="B33" i="4"/>
  <c r="B11" i="4"/>
  <c r="B9" i="4"/>
  <c r="B46" i="3"/>
  <c r="B45" i="3"/>
  <c r="B44" i="3"/>
  <c r="B38" i="3"/>
  <c r="B16" i="3"/>
  <c r="B36" i="3"/>
  <c r="B35" i="3"/>
  <c r="B34" i="3"/>
  <c r="B24" i="3"/>
  <c r="B23" i="3"/>
  <c r="B22" i="3"/>
  <c r="B14" i="3"/>
  <c r="B13" i="3"/>
  <c r="B12" i="3"/>
  <c r="B6" i="3"/>
  <c r="B7" i="2"/>
  <c r="B6" i="2"/>
  <c r="C58" i="4" l="1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17" i="7"/>
  <c r="C35" i="4"/>
  <c r="F4" i="8" l="1"/>
  <c r="F3" i="8"/>
  <c r="C4" i="5"/>
  <c r="C3" i="5"/>
  <c r="C3" i="4"/>
  <c r="C4" i="4"/>
  <c r="C4" i="3"/>
  <c r="C3" i="3"/>
  <c r="E38" i="7"/>
  <c r="C59" i="4"/>
  <c r="E50" i="4"/>
  <c r="E58" i="4" l="1"/>
  <c r="C61" i="4"/>
  <c r="E61" i="4"/>
  <c r="C63" i="4"/>
  <c r="E63" i="4"/>
  <c r="E59" i="4"/>
  <c r="J201" i="8" l="1"/>
  <c r="U202" i="8" s="1"/>
  <c r="K201" i="8"/>
  <c r="L201" i="8"/>
  <c r="M201" i="8"/>
  <c r="N201" i="8"/>
  <c r="O201" i="8"/>
  <c r="P201" i="8"/>
  <c r="I201" i="8"/>
  <c r="C34" i="4" s="1"/>
  <c r="D7" i="5" l="1"/>
  <c r="AB36" i="3" l="1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C14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C37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C15" i="3"/>
  <c r="C69" i="4"/>
  <c r="C70" i="4" s="1"/>
  <c r="E62" i="4"/>
  <c r="C62" i="4"/>
  <c r="C65" i="4" s="1"/>
  <c r="C71" i="4" l="1"/>
  <c r="E68" i="4"/>
  <c r="E36" i="7"/>
  <c r="C31" i="7"/>
  <c r="E35" i="7" s="1"/>
  <c r="G30" i="7"/>
  <c r="G29" i="7"/>
  <c r="G28" i="7"/>
  <c r="G27" i="7"/>
  <c r="G26" i="7"/>
  <c r="G25" i="7"/>
  <c r="G24" i="7"/>
  <c r="G23" i="7"/>
  <c r="G22" i="7"/>
  <c r="G21" i="7"/>
  <c r="G20" i="7"/>
  <c r="G19" i="7"/>
  <c r="F31" i="7"/>
  <c r="E37" i="7" s="1"/>
  <c r="C33" i="4" l="1"/>
  <c r="E67" i="4" s="1"/>
  <c r="C13" i="7"/>
  <c r="G18" i="7"/>
  <c r="E34" i="7"/>
  <c r="C36" i="4" s="1"/>
  <c r="G17" i="7"/>
  <c r="E69" i="4" l="1"/>
  <c r="E70" i="4" s="1"/>
  <c r="G31" i="7"/>
  <c r="E39" i="7" s="1"/>
  <c r="E64" i="4" s="1"/>
  <c r="E65" i="4"/>
  <c r="D27" i="5"/>
  <c r="D20" i="5"/>
  <c r="E48" i="4"/>
  <c r="C48" i="4"/>
  <c r="E77" i="4" s="1"/>
  <c r="E24" i="4"/>
  <c r="C60" i="4" s="1"/>
  <c r="C66" i="4" s="1"/>
  <c r="C24" i="4"/>
  <c r="C77" i="4" s="1"/>
  <c r="D36" i="5" l="1"/>
  <c r="E71" i="4"/>
  <c r="E40" i="7"/>
  <c r="E41" i="7" s="1"/>
  <c r="D37" i="5"/>
  <c r="E49" i="4"/>
  <c r="E60" i="4"/>
  <c r="E66" i="4" s="1"/>
</calcChain>
</file>

<file path=xl/sharedStrings.xml><?xml version="1.0" encoding="utf-8"?>
<sst xmlns="http://schemas.openxmlformats.org/spreadsheetml/2006/main" count="309" uniqueCount="227">
  <si>
    <t/>
  </si>
  <si>
    <t>Kurzbezeichnung:</t>
  </si>
  <si>
    <t>Durchführungszeitraum</t>
  </si>
  <si>
    <t>Baubeginn</t>
  </si>
  <si>
    <t>Fertigstellung</t>
  </si>
  <si>
    <t>Bezeichnung</t>
  </si>
  <si>
    <t>Inbetriebnahme</t>
  </si>
  <si>
    <t>Brennstoffwärmeleistung [kW]</t>
  </si>
  <si>
    <t>Wirkungsgrad bei Nennleistung [%]</t>
  </si>
  <si>
    <t>Brennstoffart</t>
  </si>
  <si>
    <t>Nennleistung elektrisch [kW]:</t>
  </si>
  <si>
    <t>E-Jahresbedarf [MWh/a]:</t>
  </si>
  <si>
    <t>E-Jahreserzeugung [MWh/a]:</t>
  </si>
  <si>
    <t>Jahresarbeitszahl:</t>
  </si>
  <si>
    <t>Angaben zur Bestandsanlage</t>
  </si>
  <si>
    <t>Wärmeverteilung der Bestandsanlage</t>
  </si>
  <si>
    <t>Anschlussleistung [kW]</t>
  </si>
  <si>
    <t>Trassenlänge [m]</t>
  </si>
  <si>
    <t>Eingesetzte Brennstoffe</t>
  </si>
  <si>
    <t>Detailangaben zum Brennstoffeinsatz der Bestandsanlage</t>
  </si>
  <si>
    <t>Waldhackgut (Weichholz)</t>
  </si>
  <si>
    <t>Waldhackgut (Hartholz)</t>
  </si>
  <si>
    <t>Rinde</t>
  </si>
  <si>
    <t>Sägenebenprodukte</t>
  </si>
  <si>
    <t>Sonstige</t>
  </si>
  <si>
    <t>Summe</t>
  </si>
  <si>
    <t>Heizöl</t>
  </si>
  <si>
    <t>Erdgas</t>
  </si>
  <si>
    <t>Anteil Waldhackgut am Gesamtbiomasseeinsatz [%]</t>
  </si>
  <si>
    <t>gewichtete Transportdistanz für Waldhackgut [km]</t>
  </si>
  <si>
    <t>Kennwerte</t>
  </si>
  <si>
    <t>Thermische Nennwärmeleistung Heizzentrale [MW]</t>
  </si>
  <si>
    <t>Jahresvolllaststunden der gesamten Biomasseanlage [h]</t>
  </si>
  <si>
    <t>Jahresnutzungsgrad Biomassenanlagen [%]</t>
  </si>
  <si>
    <t>Jahresnutzungsgrad Stromerzeugung [%]</t>
  </si>
  <si>
    <t>Erzeugte, ins Netz abgegebene Wärme [MWh/a]</t>
  </si>
  <si>
    <t>Davon fossil erzeugte Wärme [MWh/a]</t>
  </si>
  <si>
    <t>Netzverluste [MWh/a]</t>
  </si>
  <si>
    <t>Gesamtnutzungsgrad der Anlage [%]</t>
  </si>
  <si>
    <t>Anschlussleistung Abnehmer [kW]</t>
  </si>
  <si>
    <t>Trassenlänge inklusive Hausanschlüsse [m]</t>
  </si>
  <si>
    <t>Spezifische Anschlussleistung [kW/trm]</t>
  </si>
  <si>
    <t>Wärmebelegung [kWh/trm]</t>
  </si>
  <si>
    <t>Nenndurchmesser des Hauptstranges [DN]</t>
  </si>
  <si>
    <t>Temperaturspreizung des Netzes [°C]</t>
  </si>
  <si>
    <t>Gleichzeitigkeitsfaktor [-]</t>
  </si>
  <si>
    <t>Nutzvolumen Brennstofflager [m³]</t>
  </si>
  <si>
    <t>Nutzvolumen Brennstofflager als Anteil am jährlichen Brennstoffbedarf [%]</t>
  </si>
  <si>
    <t>KWK-Modul</t>
  </si>
  <si>
    <t>Rauchgasreinigung</t>
  </si>
  <si>
    <t>Mess- und Regelungstechnik</t>
  </si>
  <si>
    <t>Wärmerückgewinnung</t>
  </si>
  <si>
    <t>Brennstoffbeschickung</t>
  </si>
  <si>
    <t>Elektroinstallation</t>
  </si>
  <si>
    <t>Stahlbau</t>
  </si>
  <si>
    <t>Spitzenlastabdeckung*</t>
  </si>
  <si>
    <t>Fahrzeuge*</t>
  </si>
  <si>
    <t>Rohrleitungen</t>
  </si>
  <si>
    <t>Grabungsarbeiten</t>
  </si>
  <si>
    <t>Lager</t>
  </si>
  <si>
    <t>Außenanlage</t>
  </si>
  <si>
    <t>Aufschließungskosten*</t>
  </si>
  <si>
    <t>Sonstiges *</t>
  </si>
  <si>
    <t>Planung</t>
  </si>
  <si>
    <t>Kosten qm heizwerke</t>
  </si>
  <si>
    <t>Gesamtinvestitionskosten</t>
  </si>
  <si>
    <t>Förderbare Investitionskosten</t>
  </si>
  <si>
    <t>* keine förderfähigen Investitionskostenanteile</t>
  </si>
  <si>
    <t>Ort, Datum</t>
  </si>
  <si>
    <t>Projektbeschreibung</t>
  </si>
  <si>
    <t>Brennstoffart 2</t>
  </si>
  <si>
    <t>Brennstoffart 3</t>
  </si>
  <si>
    <t>Biomassekessel</t>
  </si>
  <si>
    <t>Gewerbliche / Industrielle Abwärme</t>
  </si>
  <si>
    <t>Biogene Abwärme</t>
  </si>
  <si>
    <t>Flüssiggas</t>
  </si>
  <si>
    <t>Holz</t>
  </si>
  <si>
    <t>Kohle</t>
  </si>
  <si>
    <t>Pellets</t>
  </si>
  <si>
    <t>Strom</t>
  </si>
  <si>
    <t>Ökostrom (Umweltzeichen)</t>
  </si>
  <si>
    <t>Strom für WP (Standard)</t>
  </si>
  <si>
    <t>Strom für WP (Ökostrom UZ)</t>
  </si>
  <si>
    <t>Brennholz Buche</t>
  </si>
  <si>
    <t>Hackgut Fichte</t>
  </si>
  <si>
    <t>Diesel (inkl. Beimischung * )</t>
  </si>
  <si>
    <t>Benzin (inkl. Beimischung * )</t>
  </si>
  <si>
    <t>Biodiesel</t>
  </si>
  <si>
    <t>Bioethanol</t>
  </si>
  <si>
    <t>Absorptionswaermepumpe</t>
  </si>
  <si>
    <t>Wärmezukauf</t>
  </si>
  <si>
    <t>Ölkessel</t>
  </si>
  <si>
    <t>Solaranlage</t>
  </si>
  <si>
    <t>Waermepumpe</t>
  </si>
  <si>
    <t>Rauchgaskondensator</t>
  </si>
  <si>
    <t>Gaskessel</t>
  </si>
  <si>
    <t>Economizer</t>
  </si>
  <si>
    <t>Pflanzenölkessel</t>
  </si>
  <si>
    <t>Biomasse-KWK</t>
  </si>
  <si>
    <t>Lastausgleichspeicher</t>
  </si>
  <si>
    <t>Erstellende Person</t>
  </si>
  <si>
    <t>Verwendete Rohrtype</t>
  </si>
  <si>
    <t>Betriebszeit [h]</t>
  </si>
  <si>
    <t>Temperatur Vorlauf [°C]</t>
  </si>
  <si>
    <t>Temperatur Rücklauf [°C]</t>
  </si>
  <si>
    <t>Temperatur Erdreich [°C]</t>
  </si>
  <si>
    <t>Rohrdimension</t>
  </si>
  <si>
    <t>Rohrlänge
[m]</t>
  </si>
  <si>
    <t>Spez. Verlust Rohr
(A)
[W/m]</t>
  </si>
  <si>
    <t>Wärmedurch-
gangskoeff. T-abhängig
(B) [W/mK]</t>
  </si>
  <si>
    <t>DN 20</t>
  </si>
  <si>
    <t>DN 25</t>
  </si>
  <si>
    <t>DN 32</t>
  </si>
  <si>
    <t>DN 40</t>
  </si>
  <si>
    <t>DN 50</t>
  </si>
  <si>
    <t>DN 65</t>
  </si>
  <si>
    <t>DN 80</t>
  </si>
  <si>
    <t>DN 100</t>
  </si>
  <si>
    <t>DN 125</t>
  </si>
  <si>
    <t>DN 150</t>
  </si>
  <si>
    <t>DN 200</t>
  </si>
  <si>
    <t>DN 250</t>
  </si>
  <si>
    <t>DN 300</t>
  </si>
  <si>
    <t>Ergebnis</t>
  </si>
  <si>
    <t>Netzlänge-Trasse [trm]</t>
  </si>
  <si>
    <t>Netzlänge Rohrleitungsnetz [m]</t>
  </si>
  <si>
    <t>Spreizung im Auslegungsfall [°C]</t>
  </si>
  <si>
    <t>Prozentueller Referenzwert Netzverlust [%]</t>
  </si>
  <si>
    <t>Name</t>
  </si>
  <si>
    <t>Adresse</t>
  </si>
  <si>
    <t>Art des Objekts</t>
  </si>
  <si>
    <t>Objekt</t>
  </si>
  <si>
    <t>substituierter Energieträger 
(nur bei Bestandsgebäuden auszufüllen)</t>
  </si>
  <si>
    <t>Neubau</t>
  </si>
  <si>
    <t>Bestands-gebäude</t>
  </si>
  <si>
    <t>Max Muster</t>
  </si>
  <si>
    <t>Stulpenweg 1</t>
  </si>
  <si>
    <t>Gemeinde Mustern</t>
  </si>
  <si>
    <t>Hauptstrasse 12</t>
  </si>
  <si>
    <t>Volksschule</t>
  </si>
  <si>
    <t>Erika Musterfrau</t>
  </si>
  <si>
    <t>Kirchenplatz 2</t>
  </si>
  <si>
    <t>Hotel Post</t>
  </si>
  <si>
    <t>Anlagen-
komponente 1</t>
  </si>
  <si>
    <t>Anlagen-
komponente 2</t>
  </si>
  <si>
    <t>Anlagen-
komponente 3</t>
  </si>
  <si>
    <t>Anlagen-
komponente 4</t>
  </si>
  <si>
    <t>Anlagen-
komponente 5</t>
  </si>
  <si>
    <t>Anlagen-
komponente 6</t>
  </si>
  <si>
    <t>Anlagen-
komponente 7</t>
  </si>
  <si>
    <t>Anlagen-
komponente 8</t>
  </si>
  <si>
    <t>Anlagen-
komponente 9</t>
  </si>
  <si>
    <t>Anlagen-
komponente 10</t>
  </si>
  <si>
    <t>Anlagen-
komponente 11</t>
  </si>
  <si>
    <t>Anlagen-
komponente 12</t>
  </si>
  <si>
    <t>Anlagen-
komponente 13</t>
  </si>
  <si>
    <t>Anlagen-
komponente 14</t>
  </si>
  <si>
    <t>Anlagen-
komponente 15</t>
  </si>
  <si>
    <t>Anlagen-
komponente 16</t>
  </si>
  <si>
    <t>Anlagen-
komponente 17</t>
  </si>
  <si>
    <t>Anlagen-
komponente 18</t>
  </si>
  <si>
    <t>Anlagen-
komponente 19</t>
  </si>
  <si>
    <t>Anlagen-
komponente 20</t>
  </si>
  <si>
    <t>Anlagen-
komponente 21</t>
  </si>
  <si>
    <t>Anlagen-
komponente 22</t>
  </si>
  <si>
    <t>Anlagen-
komponente 23</t>
  </si>
  <si>
    <t>Anlagen-
komponente 24</t>
  </si>
  <si>
    <t>Anlagen-
komponente 25</t>
  </si>
  <si>
    <t>Anlagen-
komponente 26</t>
  </si>
  <si>
    <t xml:space="preserve"> Technisches Datenblatt für Anlagenkomponenten - Modul 1 + 2</t>
  </si>
  <si>
    <t xml:space="preserve"> Technisches Datenblatt für Anlagendetails - Modul 1 + 2</t>
  </si>
  <si>
    <t>Menge 
[srm/a]</t>
  </si>
  <si>
    <t>Brennstoffwärme
[MWh/a]</t>
  </si>
  <si>
    <t>Transportdistanz 
[km]</t>
  </si>
  <si>
    <t>Menge 
[l/a] / [kWh/a]</t>
  </si>
  <si>
    <t>Brennstoffwärme 
[MWh/a]</t>
  </si>
  <si>
    <t>Unterschriften</t>
  </si>
  <si>
    <t>Bestätigung der Richtigkeit der Angaben zur geplanten Anlage durch die Planerin oder den Planer</t>
  </si>
  <si>
    <t>NAME UND FUNKTION IN BLOCKBUCHSTABEN</t>
  </si>
  <si>
    <t>VERPFLICHTEND - Unterfertigung (Unterschrift und Stempel) durch die antragstellende Person</t>
  </si>
  <si>
    <t>Anschluss-leistung
[kW]</t>
  </si>
  <si>
    <t>Nutz-energie
[kWh/a]</t>
  </si>
  <si>
    <t>gewerbl. Abnehmer</t>
  </si>
  <si>
    <t>privater Abnehmer</t>
  </si>
  <si>
    <t>Öffentl. Gebäude</t>
  </si>
  <si>
    <t>VERPFLICHTEND - Unterfertigung (Unterschrift und Stempel) durch die Planerin oder den Planer</t>
  </si>
  <si>
    <t>Öl
[l/a]</t>
  </si>
  <si>
    <t>Gas
[kWh/a]</t>
  </si>
  <si>
    <t>Kohle
[kg/a]</t>
  </si>
  <si>
    <t>Strom
[kWh/a]</t>
  </si>
  <si>
    <t>Holz
[rm/a]</t>
  </si>
  <si>
    <t>Pellets
[kg/a]</t>
  </si>
  <si>
    <t>Temperatur Hauptvorlauf am Wärmeerzeuger [°C]</t>
  </si>
  <si>
    <t>Nummer</t>
  </si>
  <si>
    <t>Projekt - Bezeichnung, Projekt Nummer</t>
  </si>
  <si>
    <t>Datenblätter aller verwendeten Rohrtypen der Hersteller oder Herstellerin an diese Berechnung anhängen.</t>
  </si>
  <si>
    <t>Kälte-Anlagenkomponenten</t>
  </si>
  <si>
    <t>Kompressionskältemaschinen</t>
  </si>
  <si>
    <t>Absorptionskältemaschinen</t>
  </si>
  <si>
    <t>Adsorptionskältemaschinen</t>
  </si>
  <si>
    <t xml:space="preserve"> Auswahl Fernwärme / Fernkälte:</t>
  </si>
  <si>
    <t>In Betrieb seit</t>
  </si>
  <si>
    <t>Hinweis: Üblicherweise werden von Hersteller oder Herstellerin Angaben zum Wärme- beziehungsweise Kälteverlust entweder als spezifischen Verlust in [W/m] bei einer bestimmten Spreizung oder als Wärmedurchgangskoeffizient in [W/mK] angegeben. Bitte wählen Sie eine der beiden Berechnungsmethoden für die Ihr Hersteller oder Ihre Herstellerin Angaben bereitstellt durch Wahl des entsprechenden Tabellenblattes.</t>
  </si>
  <si>
    <t xml:space="preserve">Verlustleistung
[kW] </t>
  </si>
  <si>
    <t>Free-Cooling</t>
  </si>
  <si>
    <t>Wärme-Anlagenkomponenten</t>
  </si>
  <si>
    <t>Liste der Abnehmer und Abnehmerinnen - Modul 1 + 2</t>
  </si>
  <si>
    <t>Eine Förderung – managed by Kommunalkredit Public Consulting</t>
  </si>
  <si>
    <t>Projektkosten  - Modul 1 + 2</t>
  </si>
  <si>
    <t>Rechnung (Firma, Datum, Nummer)</t>
  </si>
  <si>
    <t>Wärmeverteilung des umgesetzten Ausbaus beziehungsweise zur umgesetzten Neuanlage</t>
  </si>
  <si>
    <t>Detailangaben zum Brennstoffeinsatz nach dem umgesetzten Ausbaus beziehungsweise für die umgesetzte Neuanlage</t>
  </si>
  <si>
    <t>Nach umgesetzten Ausbau</t>
  </si>
  <si>
    <t>Vor umgesetzten Ausbau (Bestandsanlage)</t>
  </si>
  <si>
    <t>Beschreibung der umgesetzten Anlage</t>
  </si>
  <si>
    <t>Angaben zur Gesamtanlage nach umgesetzten Ausbau beziehungsweise zur umgesetzten Neuanlage</t>
  </si>
  <si>
    <t>Angabe der laufenden Nummer aus Zahlungantrag/Endabrechnungs-formular</t>
  </si>
  <si>
    <t>Hauszu-leitung</t>
  </si>
  <si>
    <t>Übergabe-station</t>
  </si>
  <si>
    <t>Sonstiges</t>
  </si>
  <si>
    <r>
      <t xml:space="preserve">Technisches Datenblatt "Fernwärme und Fernkälte" zur Endabrechnung
</t>
    </r>
    <r>
      <rPr>
        <sz val="16"/>
        <color rgb="FF008561"/>
        <rFont val="Calibri"/>
        <family val="2"/>
        <scheme val="minor"/>
      </rPr>
      <t>Wärmeerzeuger, Kälteerzeuger inklusive Wärmeverteilnetz beziehungsweise Kälteverteilnetz (Modul 1+2)</t>
    </r>
  </si>
  <si>
    <t>Förderungsnehmende Person:</t>
  </si>
  <si>
    <t>Preis 
[Euro/srm]</t>
  </si>
  <si>
    <t>Preis 
[Euro/l] beziehungsweise [Euro/kWh]</t>
  </si>
  <si>
    <t>Betrag [Euro]</t>
  </si>
  <si>
    <t>VERPFLICHTEND - Unterfertigung (Unterschrift und Stempel) durch die förderungsnehmende Person</t>
  </si>
  <si>
    <t>Bestätigung der Richtigkeit der Angaben zur geplanten Anlage durch die förderungsnehmende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</si>
</sst>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dd\.mm\.yyyy"/>
    <numFmt numFmtId="165" formatCode="0.000"/>
    <numFmt numFmtId="166" formatCode="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Calibri"/>
      <family val="2"/>
      <scheme val="minor"/>
    </font>
    <font>
      <sz val="10"/>
      <color rgb="FF00B050"/>
      <name val="Calibri"/>
      <family val="2"/>
      <scheme val="minor"/>
    </font>
    <font>
      <sz val="14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87888A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rgb="FF00946C"/>
      <name val="Calibri"/>
      <family val="2"/>
      <scheme val="minor"/>
    </font>
    <font>
      <b/>
      <sz val="20"/>
      <color rgb="FF00946C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</font>
    <font>
      <sz val="8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name val="MS Sans Serif"/>
    </font>
    <font>
      <b/>
      <sz val="9"/>
      <name val="Calibri"/>
      <family val="2"/>
      <scheme val="minor"/>
    </font>
    <font>
      <u/>
      <sz val="10"/>
      <color indexed="12"/>
      <name val="MS Sans Serif"/>
    </font>
    <font>
      <u/>
      <sz val="9"/>
      <color indexed="12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name val="Verdana"/>
      <family val="2"/>
    </font>
    <font>
      <sz val="24"/>
      <name val="Calibri"/>
      <family val="2"/>
      <scheme val="minor"/>
    </font>
    <font>
      <sz val="18"/>
      <color indexed="11"/>
      <name val="Calibri"/>
      <family val="2"/>
      <scheme val="minor"/>
    </font>
    <font>
      <b/>
      <sz val="18"/>
      <color indexed="1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i/>
      <sz val="10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8"/>
      <name val="Calibri"/>
      <family val="2"/>
      <scheme val="minor"/>
    </font>
    <font>
      <vertAlign val="superscript"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name val="Calibri"/>
      <family val="2"/>
      <scheme val="minor"/>
    </font>
    <font>
      <i/>
      <sz val="9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6"/>
      <color theme="0" tint="-0.249977111117893"/>
      <name val="Calibri"/>
      <family val="2"/>
      <scheme val="minor"/>
    </font>
    <font>
      <i/>
      <sz val="10"/>
      <color theme="1" tint="0.3499862666707357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b/>
      <sz val="10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4"/>
      <color rgb="FF008561"/>
      <name val="Calibri"/>
      <family val="2"/>
      <scheme val="minor"/>
    </font>
    <font>
      <b/>
      <sz val="20"/>
      <color rgb="FF008561"/>
      <name val="Calibri"/>
      <family val="2"/>
      <scheme val="minor"/>
    </font>
    <font>
      <sz val="16"/>
      <color rgb="FF008561"/>
      <name val="Calibri"/>
      <family val="2"/>
      <scheme val="minor"/>
    </font>
    <font>
      <sz val="20"/>
      <color rgb="FF008561"/>
      <name val="Calibri"/>
      <family val="2"/>
      <scheme val="minor"/>
    </font>
    <font>
      <sz val="11"/>
      <color rgb="FF008561"/>
      <name val="Calibri"/>
      <family val="2"/>
      <scheme val="minor"/>
    </font>
    <font>
      <b/>
      <sz val="11"/>
      <color rgb="FF00856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946C"/>
        <bgColor indexed="64"/>
      </patternFill>
    </fill>
    <fill>
      <patternFill patternType="solid">
        <fgColor theme="0"/>
        <bgColor indexed="17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561"/>
        <bgColor rgb="FF000000"/>
      </patternFill>
    </fill>
    <fill>
      <patternFill patternType="solid">
        <fgColor rgb="FF008561"/>
        <bgColor indexed="64"/>
      </patternFill>
    </fill>
  </fills>
  <borders count="4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theme="0"/>
      </right>
      <top/>
      <bottom style="hair">
        <color indexed="64"/>
      </bottom>
      <diagonal/>
    </border>
    <border>
      <left style="hair">
        <color theme="0"/>
      </left>
      <right style="hair">
        <color theme="0"/>
      </right>
      <top/>
      <bottom style="hair">
        <color indexed="64"/>
      </bottom>
      <diagonal/>
    </border>
    <border>
      <left style="hair">
        <color theme="0"/>
      </left>
      <right style="hair">
        <color indexed="64"/>
      </right>
      <top/>
      <bottom style="hair">
        <color indexed="64"/>
      </bottom>
      <diagonal/>
    </border>
    <border>
      <left/>
      <right style="hair">
        <color theme="0"/>
      </right>
      <top style="hair">
        <color indexed="64"/>
      </top>
      <bottom style="hair">
        <color indexed="64"/>
      </bottom>
      <diagonal/>
    </border>
    <border>
      <left style="hair">
        <color theme="0"/>
      </left>
      <right style="hair">
        <color theme="0"/>
      </right>
      <top style="hair">
        <color indexed="64"/>
      </top>
      <bottom style="hair">
        <color indexed="64"/>
      </bottom>
      <diagonal/>
    </border>
    <border>
      <left style="hair">
        <color theme="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4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3" fillId="0" borderId="0"/>
    <xf numFmtId="9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75">
    <xf numFmtId="0" fontId="0" fillId="0" borderId="0" xfId="0"/>
    <xf numFmtId="0" fontId="3" fillId="2" borderId="0" xfId="1" applyFont="1" applyFill="1"/>
    <xf numFmtId="0" fontId="2" fillId="2" borderId="0" xfId="1" applyFill="1"/>
    <xf numFmtId="0" fontId="5" fillId="2" borderId="0" xfId="1" applyFont="1" applyFill="1"/>
    <xf numFmtId="0" fontId="7" fillId="2" borderId="0" xfId="1" applyFont="1" applyFill="1"/>
    <xf numFmtId="0" fontId="11" fillId="2" borderId="0" xfId="1" applyFont="1" applyFill="1" applyAlignment="1">
      <alignment horizontal="right" vertical="top" wrapText="1"/>
    </xf>
    <xf numFmtId="0" fontId="1" fillId="0" borderId="0" xfId="2"/>
    <xf numFmtId="0" fontId="13" fillId="0" borderId="0" xfId="0" applyFont="1"/>
    <xf numFmtId="0" fontId="12" fillId="2" borderId="0" xfId="3" applyFont="1" applyFill="1" applyAlignment="1" applyProtection="1">
      <alignment vertical="center"/>
      <protection hidden="1"/>
    </xf>
    <xf numFmtId="0" fontId="15" fillId="2" borderId="0" xfId="3" applyFont="1" applyFill="1" applyAlignment="1" applyProtection="1">
      <alignment vertical="center"/>
      <protection hidden="1"/>
    </xf>
    <xf numFmtId="0" fontId="15" fillId="5" borderId="0" xfId="3" applyFont="1" applyFill="1" applyAlignment="1" applyProtection="1">
      <alignment vertical="center"/>
      <protection hidden="1"/>
    </xf>
    <xf numFmtId="0" fontId="11" fillId="2" borderId="0" xfId="3" applyFont="1" applyFill="1" applyProtection="1">
      <protection hidden="1"/>
    </xf>
    <xf numFmtId="0" fontId="14" fillId="2" borderId="0" xfId="3" applyFill="1" applyProtection="1">
      <protection hidden="1"/>
    </xf>
    <xf numFmtId="0" fontId="9" fillId="2" borderId="0" xfId="3" applyFont="1" applyFill="1" applyAlignment="1" applyProtection="1">
      <alignment horizontal="left" wrapText="1"/>
      <protection hidden="1"/>
    </xf>
    <xf numFmtId="0" fontId="9" fillId="2" borderId="0" xfId="3" applyFont="1" applyFill="1" applyAlignment="1" applyProtection="1">
      <alignment horizontal="left"/>
      <protection hidden="1"/>
    </xf>
    <xf numFmtId="0" fontId="0" fillId="2" borderId="0" xfId="0" applyFill="1"/>
    <xf numFmtId="0" fontId="17" fillId="2" borderId="0" xfId="3" applyFont="1" applyFill="1" applyProtection="1">
      <protection hidden="1"/>
    </xf>
    <xf numFmtId="0" fontId="18" fillId="2" borderId="0" xfId="3" applyFont="1" applyFill="1" applyProtection="1">
      <protection hidden="1"/>
    </xf>
    <xf numFmtId="0" fontId="17" fillId="2" borderId="0" xfId="3" applyFont="1" applyFill="1" applyAlignment="1" applyProtection="1">
      <alignment horizontal="center"/>
      <protection hidden="1"/>
    </xf>
    <xf numFmtId="0" fontId="17" fillId="2" borderId="0" xfId="3" applyFont="1" applyFill="1" applyAlignment="1" applyProtection="1">
      <alignment horizontal="right"/>
      <protection hidden="1"/>
    </xf>
    <xf numFmtId="0" fontId="17" fillId="2" borderId="5" xfId="3" applyFont="1" applyFill="1" applyBorder="1" applyAlignment="1" applyProtection="1">
      <alignment horizontal="right"/>
      <protection hidden="1"/>
    </xf>
    <xf numFmtId="0" fontId="19" fillId="2" borderId="0" xfId="3" applyFont="1" applyFill="1" applyProtection="1">
      <protection hidden="1"/>
    </xf>
    <xf numFmtId="0" fontId="21" fillId="2" borderId="0" xfId="4" applyFont="1" applyFill="1" applyAlignment="1" applyProtection="1">
      <alignment horizontal="center"/>
      <protection hidden="1"/>
    </xf>
    <xf numFmtId="0" fontId="17" fillId="2" borderId="4" xfId="3" applyFont="1" applyFill="1" applyBorder="1" applyAlignment="1" applyProtection="1">
      <alignment horizontal="right"/>
      <protection hidden="1"/>
    </xf>
    <xf numFmtId="4" fontId="17" fillId="3" borderId="1" xfId="3" applyNumberFormat="1" applyFont="1" applyFill="1" applyBorder="1" applyProtection="1">
      <protection locked="0" hidden="1"/>
    </xf>
    <xf numFmtId="4" fontId="17" fillId="6" borderId="1" xfId="3" applyNumberFormat="1" applyFont="1" applyFill="1" applyBorder="1" applyProtection="1">
      <protection hidden="1"/>
    </xf>
    <xf numFmtId="0" fontId="17" fillId="2" borderId="0" xfId="3" applyFont="1" applyFill="1"/>
    <xf numFmtId="0" fontId="17" fillId="2" borderId="1" xfId="3" applyFont="1" applyFill="1" applyBorder="1" applyProtection="1">
      <protection hidden="1"/>
    </xf>
    <xf numFmtId="165" fontId="17" fillId="3" borderId="1" xfId="3" applyNumberFormat="1" applyFont="1" applyFill="1" applyBorder="1" applyProtection="1">
      <protection locked="0" hidden="1"/>
    </xf>
    <xf numFmtId="166" fontId="17" fillId="3" borderId="1" xfId="0" applyNumberFormat="1" applyFont="1" applyFill="1" applyBorder="1" applyProtection="1">
      <protection locked="0"/>
    </xf>
    <xf numFmtId="166" fontId="17" fillId="6" borderId="1" xfId="3" applyNumberFormat="1" applyFont="1" applyFill="1" applyBorder="1" applyProtection="1">
      <protection hidden="1"/>
    </xf>
    <xf numFmtId="0" fontId="19" fillId="6" borderId="1" xfId="3" applyFont="1" applyFill="1" applyBorder="1" applyAlignment="1" applyProtection="1">
      <alignment horizontal="right"/>
      <protection hidden="1"/>
    </xf>
    <xf numFmtId="4" fontId="19" fillId="6" borderId="1" xfId="3" applyNumberFormat="1" applyFont="1" applyFill="1" applyBorder="1" applyProtection="1">
      <protection hidden="1"/>
    </xf>
    <xf numFmtId="0" fontId="19" fillId="6" borderId="1" xfId="3" applyFont="1" applyFill="1" applyBorder="1" applyProtection="1">
      <protection hidden="1"/>
    </xf>
    <xf numFmtId="0" fontId="19" fillId="6" borderId="1" xfId="0" applyFont="1" applyFill="1" applyBorder="1"/>
    <xf numFmtId="3" fontId="17" fillId="2" borderId="0" xfId="3" applyNumberFormat="1" applyFont="1" applyFill="1" applyProtection="1">
      <protection hidden="1"/>
    </xf>
    <xf numFmtId="0" fontId="21" fillId="2" borderId="0" xfId="4" applyFont="1" applyFill="1" applyBorder="1" applyAlignment="1" applyProtection="1">
      <alignment horizontal="center"/>
      <protection hidden="1"/>
    </xf>
    <xf numFmtId="0" fontId="21" fillId="2" borderId="0" xfId="4" applyFont="1" applyFill="1" applyBorder="1" applyAlignment="1" applyProtection="1">
      <alignment horizontal="center" vertical="top"/>
      <protection hidden="1"/>
    </xf>
    <xf numFmtId="4" fontId="17" fillId="6" borderId="1" xfId="3" applyNumberFormat="1" applyFont="1" applyFill="1" applyBorder="1" applyAlignment="1" applyProtection="1">
      <alignment vertical="top"/>
      <protection hidden="1"/>
    </xf>
    <xf numFmtId="0" fontId="17" fillId="2" borderId="0" xfId="3" applyFont="1" applyFill="1" applyAlignment="1" applyProtection="1">
      <alignment vertical="top"/>
      <protection hidden="1"/>
    </xf>
    <xf numFmtId="2" fontId="19" fillId="6" borderId="1" xfId="3" applyNumberFormat="1" applyFont="1" applyFill="1" applyBorder="1" applyProtection="1">
      <protection hidden="1"/>
    </xf>
    <xf numFmtId="1" fontId="17" fillId="2" borderId="0" xfId="3" applyNumberFormat="1" applyFont="1" applyFill="1" applyProtection="1">
      <protection hidden="1"/>
    </xf>
    <xf numFmtId="43" fontId="11" fillId="0" borderId="0" xfId="8" applyFont="1" applyBorder="1" applyAlignment="1" applyProtection="1">
      <alignment horizontal="left"/>
    </xf>
    <xf numFmtId="43" fontId="11" fillId="0" borderId="0" xfId="8" applyFont="1" applyBorder="1" applyProtection="1"/>
    <xf numFmtId="0" fontId="33" fillId="2" borderId="5" xfId="1" applyFont="1" applyFill="1" applyBorder="1" applyAlignment="1">
      <alignment horizontal="right" vertical="top" wrapText="1"/>
    </xf>
    <xf numFmtId="0" fontId="33" fillId="2" borderId="4" xfId="1" applyFont="1" applyFill="1" applyBorder="1" applyAlignment="1">
      <alignment horizontal="right" vertical="top" wrapText="1"/>
    </xf>
    <xf numFmtId="0" fontId="33" fillId="6" borderId="4" xfId="1" applyFont="1" applyFill="1" applyBorder="1" applyAlignment="1">
      <alignment horizontal="right" vertical="top" wrapText="1"/>
    </xf>
    <xf numFmtId="0" fontId="37" fillId="4" borderId="1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0" fontId="39" fillId="2" borderId="0" xfId="1" applyFont="1" applyFill="1"/>
    <xf numFmtId="0" fontId="38" fillId="4" borderId="0" xfId="1" applyFont="1" applyFill="1"/>
    <xf numFmtId="0" fontId="16" fillId="4" borderId="0" xfId="1" applyFont="1" applyFill="1" applyAlignment="1">
      <alignment horizontal="left" vertical="center" indent="1"/>
    </xf>
    <xf numFmtId="0" fontId="4" fillId="4" borderId="0" xfId="1" applyFont="1" applyFill="1"/>
    <xf numFmtId="0" fontId="40" fillId="4" borderId="0" xfId="1" applyFont="1" applyFill="1"/>
    <xf numFmtId="0" fontId="38" fillId="2" borderId="0" xfId="1" applyFont="1" applyFill="1"/>
    <xf numFmtId="0" fontId="40" fillId="2" borderId="0" xfId="1" applyFont="1" applyFill="1"/>
    <xf numFmtId="0" fontId="36" fillId="2" borderId="0" xfId="1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/>
    </xf>
    <xf numFmtId="0" fontId="2" fillId="2" borderId="0" xfId="1" applyFill="1" applyAlignment="1">
      <alignment vertical="center"/>
    </xf>
    <xf numFmtId="0" fontId="33" fillId="6" borderId="5" xfId="1" applyFont="1" applyFill="1" applyBorder="1" applyAlignment="1">
      <alignment horizontal="right" vertical="top" wrapText="1"/>
    </xf>
    <xf numFmtId="0" fontId="34" fillId="2" borderId="0" xfId="1" applyFont="1" applyFill="1" applyAlignment="1">
      <alignment vertical="top" wrapText="1"/>
    </xf>
    <xf numFmtId="3" fontId="5" fillId="6" borderId="1" xfId="1" applyNumberFormat="1" applyFont="1" applyFill="1" applyBorder="1" applyAlignment="1">
      <alignment horizontal="right"/>
    </xf>
    <xf numFmtId="0" fontId="11" fillId="6" borderId="4" xfId="1" applyFont="1" applyFill="1" applyBorder="1" applyAlignment="1">
      <alignment horizontal="right" vertical="top" wrapText="1"/>
    </xf>
    <xf numFmtId="0" fontId="11" fillId="2" borderId="5" xfId="1" applyFont="1" applyFill="1" applyBorder="1" applyAlignment="1">
      <alignment horizontal="right" vertical="top" wrapText="1"/>
    </xf>
    <xf numFmtId="43" fontId="11" fillId="0" borderId="23" xfId="8" applyFont="1" applyBorder="1" applyAlignment="1" applyProtection="1">
      <alignment horizontal="center" vertical="top"/>
    </xf>
    <xf numFmtId="43" fontId="11" fillId="0" borderId="0" xfId="8" applyFont="1" applyBorder="1" applyAlignment="1" applyProtection="1">
      <alignment horizontal="center" vertical="top"/>
    </xf>
    <xf numFmtId="43" fontId="11" fillId="2" borderId="0" xfId="8" applyFont="1" applyFill="1" applyBorder="1" applyAlignment="1" applyProtection="1">
      <alignment horizontal="center" vertical="top"/>
    </xf>
    <xf numFmtId="0" fontId="11" fillId="3" borderId="8" xfId="3" applyFont="1" applyFill="1" applyBorder="1" applyAlignment="1" applyProtection="1">
      <alignment horizontal="center"/>
      <protection locked="0"/>
    </xf>
    <xf numFmtId="0" fontId="11" fillId="2" borderId="5" xfId="1" applyFont="1" applyFill="1" applyBorder="1" applyAlignment="1">
      <alignment horizontal="right" wrapText="1"/>
    </xf>
    <xf numFmtId="0" fontId="11" fillId="2" borderId="4" xfId="1" applyFont="1" applyFill="1" applyBorder="1" applyAlignment="1">
      <alignment horizontal="right" vertical="top" wrapText="1"/>
    </xf>
    <xf numFmtId="9" fontId="11" fillId="6" borderId="24" xfId="6" applyFont="1" applyFill="1" applyBorder="1" applyProtection="1"/>
    <xf numFmtId="1" fontId="2" fillId="2" borderId="0" xfId="1" applyNumberFormat="1" applyFill="1"/>
    <xf numFmtId="4" fontId="11" fillId="6" borderId="1" xfId="1" applyNumberFormat="1" applyFont="1" applyFill="1" applyBorder="1"/>
    <xf numFmtId="9" fontId="11" fillId="6" borderId="0" xfId="6" applyFont="1" applyFill="1" applyBorder="1" applyProtection="1"/>
    <xf numFmtId="4" fontId="5" fillId="6" borderId="1" xfId="1" applyNumberFormat="1" applyFont="1" applyFill="1" applyBorder="1" applyAlignment="1">
      <alignment horizontal="right"/>
    </xf>
    <xf numFmtId="4" fontId="5" fillId="2" borderId="0" xfId="1" applyNumberFormat="1" applyFont="1" applyFill="1"/>
    <xf numFmtId="4" fontId="2" fillId="2" borderId="0" xfId="1" applyNumberFormat="1" applyFill="1"/>
    <xf numFmtId="14" fontId="5" fillId="2" borderId="0" xfId="1" applyNumberFormat="1" applyFont="1" applyFill="1"/>
    <xf numFmtId="14" fontId="2" fillId="2" borderId="0" xfId="1" applyNumberFormat="1" applyFill="1"/>
    <xf numFmtId="164" fontId="5" fillId="3" borderId="1" xfId="1" applyNumberFormat="1" applyFont="1" applyFill="1" applyBorder="1" applyAlignment="1" applyProtection="1">
      <alignment horizontal="left"/>
      <protection locked="0"/>
    </xf>
    <xf numFmtId="0" fontId="11" fillId="3" borderId="1" xfId="1" applyFont="1" applyFill="1" applyBorder="1" applyProtection="1">
      <protection locked="0"/>
    </xf>
    <xf numFmtId="14" fontId="11" fillId="3" borderId="1" xfId="1" applyNumberFormat="1" applyFont="1" applyFill="1" applyBorder="1" applyProtection="1">
      <protection locked="0"/>
    </xf>
    <xf numFmtId="4" fontId="11" fillId="3" borderId="1" xfId="1" applyNumberFormat="1" applyFont="1" applyFill="1" applyBorder="1" applyProtection="1">
      <protection locked="0"/>
    </xf>
    <xf numFmtId="4" fontId="3" fillId="3" borderId="1" xfId="1" applyNumberFormat="1" applyFont="1" applyFill="1" applyBorder="1" applyProtection="1">
      <protection locked="0"/>
    </xf>
    <xf numFmtId="0" fontId="10" fillId="6" borderId="4" xfId="1" applyFont="1" applyFill="1" applyBorder="1" applyAlignment="1">
      <alignment horizontal="left" vertical="top" wrapText="1"/>
    </xf>
    <xf numFmtId="2" fontId="10" fillId="6" borderId="1" xfId="1" applyNumberFormat="1" applyFont="1" applyFill="1" applyBorder="1"/>
    <xf numFmtId="4" fontId="10" fillId="6" borderId="1" xfId="1" applyNumberFormat="1" applyFont="1" applyFill="1" applyBorder="1" applyAlignment="1">
      <alignment horizontal="right" vertical="top" wrapText="1"/>
    </xf>
    <xf numFmtId="0" fontId="11" fillId="2" borderId="5" xfId="1" applyFont="1" applyFill="1" applyBorder="1" applyAlignment="1">
      <alignment horizontal="left" vertical="top" wrapText="1" indent="1"/>
    </xf>
    <xf numFmtId="0" fontId="5" fillId="2" borderId="0" xfId="1" applyFont="1" applyFill="1" applyAlignment="1">
      <alignment horizontal="left"/>
    </xf>
    <xf numFmtId="2" fontId="10" fillId="6" borderId="1" xfId="1" applyNumberFormat="1" applyFont="1" applyFill="1" applyBorder="1" applyAlignment="1">
      <alignment horizontal="right" vertical="top" wrapText="1"/>
    </xf>
    <xf numFmtId="4" fontId="10" fillId="6" borderId="1" xfId="1" applyNumberFormat="1" applyFont="1" applyFill="1" applyBorder="1"/>
    <xf numFmtId="0" fontId="10" fillId="6" borderId="5" xfId="1" applyFont="1" applyFill="1" applyBorder="1" applyAlignment="1">
      <alignment horizontal="left" vertical="top" wrapText="1"/>
    </xf>
    <xf numFmtId="0" fontId="33" fillId="2" borderId="0" xfId="1" applyFont="1" applyFill="1" applyAlignment="1">
      <alignment horizontal="left" vertical="top" wrapText="1"/>
    </xf>
    <xf numFmtId="0" fontId="11" fillId="2" borderId="0" xfId="3" applyFont="1" applyFill="1" applyAlignment="1">
      <alignment horizontal="center"/>
    </xf>
    <xf numFmtId="0" fontId="11" fillId="0" borderId="0" xfId="3" applyFont="1" applyAlignment="1">
      <alignment horizontal="center"/>
    </xf>
    <xf numFmtId="0" fontId="11" fillId="3" borderId="1" xfId="5" applyFont="1" applyFill="1" applyBorder="1" applyProtection="1">
      <protection locked="0"/>
    </xf>
    <xf numFmtId="0" fontId="11" fillId="3" borderId="4" xfId="5" applyFont="1" applyFill="1" applyBorder="1" applyProtection="1">
      <protection locked="0"/>
    </xf>
    <xf numFmtId="4" fontId="11" fillId="3" borderId="17" xfId="5" applyNumberFormat="1" applyFont="1" applyFill="1" applyBorder="1" applyAlignment="1" applyProtection="1">
      <alignment horizontal="right"/>
      <protection locked="0"/>
    </xf>
    <xf numFmtId="4" fontId="11" fillId="3" borderId="16" xfId="5" applyNumberFormat="1" applyFont="1" applyFill="1" applyBorder="1" applyAlignment="1" applyProtection="1">
      <alignment horizontal="right"/>
      <protection locked="0"/>
    </xf>
    <xf numFmtId="4" fontId="11" fillId="3" borderId="1" xfId="5" applyNumberFormat="1" applyFont="1" applyFill="1" applyBorder="1" applyAlignment="1" applyProtection="1">
      <alignment horizontal="right"/>
      <protection locked="0"/>
    </xf>
    <xf numFmtId="0" fontId="11" fillId="3" borderId="17" xfId="5" applyFont="1" applyFill="1" applyBorder="1" applyAlignment="1" applyProtection="1">
      <alignment horizontal="center"/>
      <protection locked="0"/>
    </xf>
    <xf numFmtId="0" fontId="11" fillId="3" borderId="16" xfId="5" applyFont="1" applyFill="1" applyBorder="1" applyAlignment="1" applyProtection="1">
      <alignment horizontal="center"/>
      <protection locked="0"/>
    </xf>
    <xf numFmtId="0" fontId="11" fillId="3" borderId="4" xfId="5" applyFont="1" applyFill="1" applyBorder="1" applyAlignment="1" applyProtection="1">
      <alignment horizontal="center"/>
      <protection locked="0"/>
    </xf>
    <xf numFmtId="3" fontId="11" fillId="3" borderId="16" xfId="5" applyNumberFormat="1" applyFont="1" applyFill="1" applyBorder="1" applyAlignment="1" applyProtection="1">
      <alignment horizontal="right"/>
      <protection locked="0"/>
    </xf>
    <xf numFmtId="0" fontId="11" fillId="3" borderId="2" xfId="5" applyFont="1" applyFill="1" applyBorder="1" applyAlignment="1" applyProtection="1">
      <alignment horizontal="center"/>
      <protection locked="0"/>
    </xf>
    <xf numFmtId="0" fontId="5" fillId="0" borderId="0" xfId="5" applyFont="1"/>
    <xf numFmtId="0" fontId="12" fillId="0" borderId="0" xfId="5" applyFont="1"/>
    <xf numFmtId="49" fontId="24" fillId="0" borderId="0" xfId="5" applyNumberFormat="1" applyFont="1" applyAlignment="1">
      <alignment wrapText="1"/>
    </xf>
    <xf numFmtId="49" fontId="26" fillId="0" borderId="0" xfId="5" applyNumberFormat="1" applyFont="1" applyAlignment="1">
      <alignment wrapText="1"/>
    </xf>
    <xf numFmtId="49" fontId="26" fillId="0" borderId="0" xfId="5" applyNumberFormat="1" applyFont="1" applyAlignment="1">
      <alignment horizontal="left" wrapText="1"/>
    </xf>
    <xf numFmtId="49" fontId="25" fillId="0" borderId="0" xfId="5" applyNumberFormat="1" applyFont="1" applyAlignment="1">
      <alignment horizontal="left" wrapText="1"/>
    </xf>
    <xf numFmtId="0" fontId="12" fillId="0" borderId="0" xfId="5" applyFont="1" applyAlignment="1">
      <alignment vertical="center" wrapText="1"/>
    </xf>
    <xf numFmtId="0" fontId="45" fillId="6" borderId="8" xfId="5" applyFont="1" applyFill="1" applyBorder="1" applyAlignment="1">
      <alignment horizontal="left"/>
    </xf>
    <xf numFmtId="3" fontId="45" fillId="6" borderId="14" xfId="5" applyNumberFormat="1" applyFont="1" applyFill="1" applyBorder="1" applyAlignment="1">
      <alignment horizontal="right"/>
    </xf>
    <xf numFmtId="3" fontId="45" fillId="6" borderId="15" xfId="5" applyNumberFormat="1" applyFont="1" applyFill="1" applyBorder="1" applyAlignment="1">
      <alignment horizontal="right"/>
    </xf>
    <xf numFmtId="3" fontId="45" fillId="6" borderId="7" xfId="5" applyNumberFormat="1" applyFont="1" applyFill="1" applyBorder="1" applyAlignment="1">
      <alignment horizontal="right"/>
    </xf>
    <xf numFmtId="0" fontId="45" fillId="6" borderId="7" xfId="5" applyFont="1" applyFill="1" applyBorder="1" applyAlignment="1">
      <alignment horizontal="right"/>
    </xf>
    <xf numFmtId="0" fontId="45" fillId="6" borderId="14" xfId="5" applyFont="1" applyFill="1" applyBorder="1" applyAlignment="1">
      <alignment horizontal="center"/>
    </xf>
    <xf numFmtId="0" fontId="45" fillId="6" borderId="15" xfId="5" applyFont="1" applyFill="1" applyBorder="1" applyAlignment="1">
      <alignment horizontal="center"/>
    </xf>
    <xf numFmtId="0" fontId="45" fillId="6" borderId="5" xfId="5" applyFont="1" applyFill="1" applyBorder="1" applyAlignment="1">
      <alignment horizontal="center"/>
    </xf>
    <xf numFmtId="0" fontId="45" fillId="6" borderId="30" xfId="5" applyFont="1" applyFill="1" applyBorder="1" applyAlignment="1">
      <alignment horizontal="center"/>
    </xf>
    <xf numFmtId="0" fontId="44" fillId="6" borderId="17" xfId="5" applyFont="1" applyFill="1" applyBorder="1"/>
    <xf numFmtId="0" fontId="45" fillId="6" borderId="1" xfId="5" applyFont="1" applyFill="1" applyBorder="1"/>
    <xf numFmtId="0" fontId="45" fillId="6" borderId="4" xfId="5" applyFont="1" applyFill="1" applyBorder="1"/>
    <xf numFmtId="3" fontId="45" fillId="6" borderId="17" xfId="5" applyNumberFormat="1" applyFont="1" applyFill="1" applyBorder="1" applyAlignment="1">
      <alignment horizontal="right"/>
    </xf>
    <xf numFmtId="3" fontId="45" fillId="6" borderId="16" xfId="5" applyNumberFormat="1" applyFont="1" applyFill="1" applyBorder="1" applyAlignment="1">
      <alignment horizontal="right"/>
    </xf>
    <xf numFmtId="3" fontId="45" fillId="6" borderId="1" xfId="5" applyNumberFormat="1" applyFont="1" applyFill="1" applyBorder="1" applyAlignment="1">
      <alignment horizontal="right"/>
    </xf>
    <xf numFmtId="0" fontId="45" fillId="6" borderId="1" xfId="5" applyFont="1" applyFill="1" applyBorder="1" applyAlignment="1">
      <alignment horizontal="right"/>
    </xf>
    <xf numFmtId="0" fontId="45" fillId="6" borderId="17" xfId="5" applyFont="1" applyFill="1" applyBorder="1" applyAlignment="1">
      <alignment horizontal="center"/>
    </xf>
    <xf numFmtId="0" fontId="45" fillId="6" borderId="16" xfId="5" applyFont="1" applyFill="1" applyBorder="1" applyAlignment="1">
      <alignment horizontal="center"/>
    </xf>
    <xf numFmtId="0" fontId="45" fillId="6" borderId="4" xfId="5" applyFont="1" applyFill="1" applyBorder="1" applyAlignment="1">
      <alignment horizontal="center"/>
    </xf>
    <xf numFmtId="0" fontId="45" fillId="6" borderId="2" xfId="5" applyFont="1" applyFill="1" applyBorder="1" applyAlignment="1">
      <alignment horizontal="center"/>
    </xf>
    <xf numFmtId="0" fontId="11" fillId="0" borderId="17" xfId="5" applyFont="1" applyBorder="1"/>
    <xf numFmtId="0" fontId="10" fillId="0" borderId="0" xfId="5" applyFont="1"/>
    <xf numFmtId="0" fontId="10" fillId="6" borderId="25" xfId="5" applyFont="1" applyFill="1" applyBorder="1" applyAlignment="1">
      <alignment horizontal="right"/>
    </xf>
    <xf numFmtId="4" fontId="10" fillId="6" borderId="20" xfId="5" applyNumberFormat="1" applyFont="1" applyFill="1" applyBorder="1" applyAlignment="1">
      <alignment horizontal="right"/>
    </xf>
    <xf numFmtId="4" fontId="10" fillId="6" borderId="21" xfId="5" applyNumberFormat="1" applyFont="1" applyFill="1" applyBorder="1" applyAlignment="1">
      <alignment horizontal="right"/>
    </xf>
    <xf numFmtId="4" fontId="10" fillId="6" borderId="22" xfId="5" applyNumberFormat="1" applyFont="1" applyFill="1" applyBorder="1" applyAlignment="1">
      <alignment horizontal="right"/>
    </xf>
    <xf numFmtId="0" fontId="10" fillId="6" borderId="20" xfId="5" applyFont="1" applyFill="1" applyBorder="1"/>
    <xf numFmtId="0" fontId="10" fillId="6" borderId="21" xfId="5" applyFont="1" applyFill="1" applyBorder="1"/>
    <xf numFmtId="0" fontId="10" fillId="6" borderId="29" xfId="5" applyFont="1" applyFill="1" applyBorder="1"/>
    <xf numFmtId="0" fontId="10" fillId="6" borderId="22" xfId="5" applyFont="1" applyFill="1" applyBorder="1"/>
    <xf numFmtId="0" fontId="10" fillId="6" borderId="31" xfId="5" applyFont="1" applyFill="1" applyBorder="1"/>
    <xf numFmtId="0" fontId="10" fillId="6" borderId="21" xfId="5" applyFont="1" applyFill="1" applyBorder="1" applyAlignment="1">
      <alignment horizontal="center"/>
    </xf>
    <xf numFmtId="0" fontId="30" fillId="0" borderId="0" xfId="5" applyFont="1"/>
    <xf numFmtId="3" fontId="12" fillId="0" borderId="0" xfId="5" applyNumberFormat="1" applyFont="1"/>
    <xf numFmtId="0" fontId="11" fillId="6" borderId="0" xfId="5" applyFont="1" applyFill="1" applyAlignment="1">
      <alignment horizontal="right"/>
    </xf>
    <xf numFmtId="0" fontId="31" fillId="0" borderId="0" xfId="5" applyFont="1"/>
    <xf numFmtId="0" fontId="11" fillId="0" borderId="0" xfId="7" applyFont="1"/>
    <xf numFmtId="0" fontId="12" fillId="0" borderId="0" xfId="7" applyFont="1"/>
    <xf numFmtId="43" fontId="12" fillId="0" borderId="0" xfId="8" applyFont="1" applyBorder="1" applyProtection="1"/>
    <xf numFmtId="0" fontId="44" fillId="6" borderId="14" xfId="5" applyFont="1" applyFill="1" applyBorder="1"/>
    <xf numFmtId="0" fontId="45" fillId="6" borderId="7" xfId="5" applyFont="1" applyFill="1" applyBorder="1"/>
    <xf numFmtId="0" fontId="45" fillId="6" borderId="15" xfId="5" applyFont="1" applyFill="1" applyBorder="1" applyAlignment="1">
      <alignment horizontal="left"/>
    </xf>
    <xf numFmtId="0" fontId="12" fillId="6" borderId="0" xfId="5" applyFont="1" applyFill="1"/>
    <xf numFmtId="3" fontId="11" fillId="3" borderId="1" xfId="1" applyNumberFormat="1" applyFont="1" applyFill="1" applyBorder="1" applyProtection="1">
      <protection locked="0"/>
    </xf>
    <xf numFmtId="4" fontId="11" fillId="3" borderId="2" xfId="1" applyNumberFormat="1" applyFont="1" applyFill="1" applyBorder="1" applyProtection="1">
      <protection locked="0"/>
    </xf>
    <xf numFmtId="4" fontId="11" fillId="6" borderId="2" xfId="9" applyNumberFormat="1" applyFont="1" applyFill="1" applyBorder="1"/>
    <xf numFmtId="4" fontId="11" fillId="6" borderId="1" xfId="9" applyNumberFormat="1" applyFont="1" applyFill="1" applyBorder="1"/>
    <xf numFmtId="9" fontId="11" fillId="6" borderId="2" xfId="9" applyFont="1" applyFill="1" applyBorder="1"/>
    <xf numFmtId="9" fontId="11" fillId="6" borderId="1" xfId="9" applyFont="1" applyFill="1" applyBorder="1"/>
    <xf numFmtId="0" fontId="11" fillId="0" borderId="4" xfId="1" applyFont="1" applyBorder="1" applyAlignment="1">
      <alignment horizontal="right" vertical="top" wrapText="1"/>
    </xf>
    <xf numFmtId="0" fontId="11" fillId="0" borderId="5" xfId="1" applyFont="1" applyBorder="1" applyAlignment="1">
      <alignment horizontal="left" vertical="top" wrapText="1" indent="1"/>
    </xf>
    <xf numFmtId="0" fontId="33" fillId="0" borderId="5" xfId="1" applyFont="1" applyBorder="1" applyAlignment="1">
      <alignment horizontal="right" vertical="top" wrapText="1"/>
    </xf>
    <xf numFmtId="0" fontId="33" fillId="0" borderId="4" xfId="1" applyFont="1" applyBorder="1" applyAlignment="1">
      <alignment horizontal="right" vertical="top" wrapText="1"/>
    </xf>
    <xf numFmtId="0" fontId="2" fillId="0" borderId="3" xfId="1" applyBorder="1"/>
    <xf numFmtId="0" fontId="33" fillId="0" borderId="4" xfId="1" applyFont="1" applyBorder="1" applyAlignment="1">
      <alignment horizontal="right" vertical="top"/>
    </xf>
    <xf numFmtId="0" fontId="11" fillId="3" borderId="1" xfId="1" applyFont="1" applyFill="1" applyBorder="1" applyAlignment="1" applyProtection="1">
      <alignment wrapText="1"/>
      <protection locked="0"/>
    </xf>
    <xf numFmtId="0" fontId="5" fillId="0" borderId="0" xfId="1" applyFont="1" applyAlignment="1">
      <alignment horizontal="left"/>
    </xf>
    <xf numFmtId="0" fontId="17" fillId="6" borderId="4" xfId="3" applyFont="1" applyFill="1" applyBorder="1" applyAlignment="1" applyProtection="1">
      <alignment horizontal="right"/>
      <protection hidden="1"/>
    </xf>
    <xf numFmtId="0" fontId="17" fillId="2" borderId="35" xfId="3" applyFont="1" applyFill="1" applyBorder="1" applyProtection="1">
      <protection hidden="1"/>
    </xf>
    <xf numFmtId="0" fontId="17" fillId="2" borderId="36" xfId="3" applyFont="1" applyFill="1" applyBorder="1" applyProtection="1">
      <protection hidden="1"/>
    </xf>
    <xf numFmtId="0" fontId="17" fillId="2" borderId="37" xfId="3" applyFont="1" applyFill="1" applyBorder="1" applyAlignment="1" applyProtection="1">
      <alignment horizontal="right"/>
      <protection hidden="1"/>
    </xf>
    <xf numFmtId="0" fontId="17" fillId="2" borderId="38" xfId="3" applyFont="1" applyFill="1" applyBorder="1" applyProtection="1">
      <protection hidden="1"/>
    </xf>
    <xf numFmtId="0" fontId="17" fillId="2" borderId="39" xfId="3" applyFont="1" applyFill="1" applyBorder="1" applyProtection="1">
      <protection hidden="1"/>
    </xf>
    <xf numFmtId="0" fontId="17" fillId="2" borderId="40" xfId="3" applyFont="1" applyFill="1" applyBorder="1" applyAlignment="1" applyProtection="1">
      <alignment horizontal="right"/>
      <protection hidden="1"/>
    </xf>
    <xf numFmtId="0" fontId="17" fillId="0" borderId="38" xfId="3" applyFont="1" applyBorder="1" applyProtection="1">
      <protection hidden="1"/>
    </xf>
    <xf numFmtId="0" fontId="17" fillId="0" borderId="39" xfId="3" applyFont="1" applyBorder="1" applyProtection="1">
      <protection hidden="1"/>
    </xf>
    <xf numFmtId="0" fontId="17" fillId="0" borderId="40" xfId="3" applyFont="1" applyBorder="1" applyAlignment="1" applyProtection="1">
      <alignment horizontal="right"/>
      <protection hidden="1"/>
    </xf>
    <xf numFmtId="0" fontId="17" fillId="0" borderId="35" xfId="3" applyFont="1" applyBorder="1" applyProtection="1">
      <protection hidden="1"/>
    </xf>
    <xf numFmtId="0" fontId="17" fillId="0" borderId="36" xfId="3" applyFont="1" applyBorder="1" applyProtection="1">
      <protection hidden="1"/>
    </xf>
    <xf numFmtId="0" fontId="17" fillId="0" borderId="37" xfId="3" applyFont="1" applyBorder="1" applyAlignment="1" applyProtection="1">
      <alignment horizontal="right"/>
      <protection hidden="1"/>
    </xf>
    <xf numFmtId="0" fontId="19" fillId="2" borderId="40" xfId="3" applyFont="1" applyFill="1" applyBorder="1" applyAlignment="1" applyProtection="1">
      <alignment horizontal="right"/>
      <protection hidden="1"/>
    </xf>
    <xf numFmtId="0" fontId="8" fillId="0" borderId="42" xfId="1" applyFont="1" applyBorder="1" applyAlignment="1">
      <alignment horizontal="right" vertical="top"/>
    </xf>
    <xf numFmtId="0" fontId="46" fillId="2" borderId="0" xfId="1" applyFont="1" applyFill="1"/>
    <xf numFmtId="2" fontId="2" fillId="2" borderId="0" xfId="1" applyNumberFormat="1" applyFill="1" applyProtection="1">
      <protection locked="0"/>
    </xf>
    <xf numFmtId="0" fontId="47" fillId="2" borderId="0" xfId="1" applyFont="1" applyFill="1" applyAlignment="1">
      <alignment horizontal="right"/>
    </xf>
    <xf numFmtId="0" fontId="48" fillId="2" borderId="0" xfId="1" applyFont="1" applyFill="1" applyAlignment="1">
      <alignment horizontal="right" vertical="top"/>
    </xf>
    <xf numFmtId="0" fontId="48" fillId="2" borderId="41" xfId="1" applyFont="1" applyFill="1" applyBorder="1" applyAlignment="1">
      <alignment horizontal="right" vertical="top"/>
    </xf>
    <xf numFmtId="0" fontId="48" fillId="0" borderId="42" xfId="1" applyFont="1" applyBorder="1" applyAlignment="1">
      <alignment horizontal="right" vertical="top"/>
    </xf>
    <xf numFmtId="0" fontId="5" fillId="0" borderId="0" xfId="1" applyFont="1"/>
    <xf numFmtId="0" fontId="48" fillId="2" borderId="0" xfId="1" applyFont="1" applyFill="1" applyAlignment="1">
      <alignment horizontal="right" vertical="center"/>
    </xf>
    <xf numFmtId="0" fontId="16" fillId="8" borderId="0" xfId="1" applyFont="1" applyFill="1" applyAlignment="1">
      <alignment horizontal="left" vertical="center" indent="1"/>
    </xf>
    <xf numFmtId="0" fontId="4" fillId="8" borderId="0" xfId="1" applyFont="1" applyFill="1"/>
    <xf numFmtId="0" fontId="40" fillId="8" borderId="0" xfId="1" applyFont="1" applyFill="1"/>
    <xf numFmtId="0" fontId="37" fillId="8" borderId="1" xfId="1" applyFont="1" applyFill="1" applyBorder="1" applyAlignment="1">
      <alignment horizontal="center" vertical="center" wrapText="1"/>
    </xf>
    <xf numFmtId="0" fontId="38" fillId="0" borderId="0" xfId="1" applyFont="1"/>
    <xf numFmtId="0" fontId="6" fillId="2" borderId="0" xfId="3" applyFont="1" applyFill="1" applyAlignment="1" applyProtection="1">
      <alignment vertical="center"/>
      <protection hidden="1"/>
    </xf>
    <xf numFmtId="0" fontId="16" fillId="0" borderId="0" xfId="1" applyFont="1" applyAlignment="1">
      <alignment vertical="center"/>
    </xf>
    <xf numFmtId="0" fontId="29" fillId="8" borderId="19" xfId="5" applyFont="1" applyFill="1" applyBorder="1" applyAlignment="1">
      <alignment horizontal="center" wrapText="1"/>
    </xf>
    <xf numFmtId="0" fontId="29" fillId="8" borderId="18" xfId="5" applyFont="1" applyFill="1" applyBorder="1" applyAlignment="1">
      <alignment horizontal="center" wrapText="1"/>
    </xf>
    <xf numFmtId="0" fontId="29" fillId="8" borderId="19" xfId="5" applyFont="1" applyFill="1" applyBorder="1" applyAlignment="1">
      <alignment horizontal="center" vertical="top"/>
    </xf>
    <xf numFmtId="0" fontId="29" fillId="8" borderId="32" xfId="5" applyFont="1" applyFill="1" applyBorder="1" applyAlignment="1">
      <alignment horizontal="center" wrapText="1"/>
    </xf>
    <xf numFmtId="0" fontId="27" fillId="8" borderId="12" xfId="5" applyFont="1" applyFill="1" applyBorder="1" applyAlignment="1">
      <alignment horizontal="center" vertical="center" wrapText="1"/>
    </xf>
    <xf numFmtId="0" fontId="29" fillId="8" borderId="19" xfId="5" applyFont="1" applyFill="1" applyBorder="1" applyAlignment="1">
      <alignment horizontal="center" vertical="top" wrapText="1"/>
    </xf>
    <xf numFmtId="0" fontId="29" fillId="8" borderId="18" xfId="5" applyFont="1" applyFill="1" applyBorder="1" applyAlignment="1">
      <alignment horizontal="center" vertical="top" wrapText="1"/>
    </xf>
    <xf numFmtId="0" fontId="29" fillId="8" borderId="32" xfId="5" applyFont="1" applyFill="1" applyBorder="1" applyAlignment="1">
      <alignment horizontal="center" vertical="top" wrapText="1"/>
    </xf>
    <xf numFmtId="0" fontId="29" fillId="8" borderId="33" xfId="5" applyFont="1" applyFill="1" applyBorder="1" applyAlignment="1">
      <alignment horizontal="center" vertical="top" wrapText="1"/>
    </xf>
    <xf numFmtId="0" fontId="29" fillId="8" borderId="34" xfId="5" applyFont="1" applyFill="1" applyBorder="1" applyAlignment="1">
      <alignment horizontal="center" vertical="top" wrapText="1"/>
    </xf>
    <xf numFmtId="0" fontId="27" fillId="8" borderId="13" xfId="5" applyFont="1" applyFill="1" applyBorder="1" applyAlignment="1">
      <alignment horizontal="center" vertical="center" wrapText="1"/>
    </xf>
    <xf numFmtId="0" fontId="16" fillId="8" borderId="0" xfId="0" applyFont="1" applyFill="1" applyAlignment="1">
      <alignment vertical="center" wrapText="1"/>
    </xf>
    <xf numFmtId="0" fontId="9" fillId="8" borderId="0" xfId="3" applyFont="1" applyFill="1" applyAlignment="1" applyProtection="1">
      <alignment horizontal="left"/>
      <protection hidden="1"/>
    </xf>
    <xf numFmtId="0" fontId="22" fillId="8" borderId="1" xfId="3" applyFont="1" applyFill="1" applyBorder="1" applyAlignment="1" applyProtection="1">
      <alignment horizontal="center" vertical="center"/>
      <protection hidden="1"/>
    </xf>
    <xf numFmtId="0" fontId="2" fillId="3" borderId="2" xfId="1" applyFill="1" applyBorder="1" applyAlignment="1" applyProtection="1">
      <alignment horizontal="left" vertical="top" wrapText="1"/>
      <protection locked="0"/>
    </xf>
    <xf numFmtId="0" fontId="32" fillId="3" borderId="3" xfId="0" applyFont="1" applyFill="1" applyBorder="1" applyAlignment="1" applyProtection="1">
      <alignment horizontal="left" vertical="top" wrapText="1"/>
      <protection locked="0"/>
    </xf>
    <xf numFmtId="0" fontId="32" fillId="3" borderId="4" xfId="0" applyFont="1" applyFill="1" applyBorder="1" applyAlignment="1" applyProtection="1">
      <alignment horizontal="left" vertical="top" wrapText="1"/>
      <protection locked="0"/>
    </xf>
    <xf numFmtId="0" fontId="6" fillId="2" borderId="0" xfId="0" applyFont="1" applyFill="1" applyAlignment="1">
      <alignment horizontal="left" vertical="center"/>
    </xf>
    <xf numFmtId="0" fontId="36" fillId="3" borderId="2" xfId="1" applyFont="1" applyFill="1" applyBorder="1" applyAlignment="1" applyProtection="1">
      <alignment horizontal="left" vertical="center"/>
      <protection locked="0"/>
    </xf>
    <xf numFmtId="0" fontId="36" fillId="3" borderId="4" xfId="0" applyFont="1" applyFill="1" applyBorder="1" applyAlignment="1" applyProtection="1">
      <alignment horizontal="left" vertical="center"/>
      <protection locked="0"/>
    </xf>
    <xf numFmtId="0" fontId="49" fillId="0" borderId="0" xfId="1" applyFont="1" applyAlignment="1">
      <alignment horizontal="left" vertical="center" wrapText="1"/>
    </xf>
    <xf numFmtId="0" fontId="51" fillId="0" borderId="0" xfId="1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0" fontId="2" fillId="2" borderId="8" xfId="1" applyFill="1" applyBorder="1" applyAlignment="1">
      <alignment horizontal="left"/>
    </xf>
    <xf numFmtId="0" fontId="35" fillId="7" borderId="0" xfId="1" applyFont="1" applyFill="1" applyAlignment="1">
      <alignment horizontal="left" vertical="center" wrapText="1"/>
    </xf>
    <xf numFmtId="0" fontId="36" fillId="6" borderId="2" xfId="1" applyFont="1" applyFill="1" applyBorder="1" applyAlignment="1">
      <alignment horizontal="left" vertical="center"/>
    </xf>
    <xf numFmtId="0" fontId="36" fillId="6" borderId="3" xfId="0" applyFont="1" applyFill="1" applyBorder="1" applyAlignment="1">
      <alignment horizontal="left" vertical="center"/>
    </xf>
    <xf numFmtId="0" fontId="36" fillId="6" borderId="4" xfId="0" applyFont="1" applyFill="1" applyBorder="1" applyAlignment="1">
      <alignment horizontal="left" vertical="center"/>
    </xf>
    <xf numFmtId="0" fontId="6" fillId="2" borderId="0" xfId="3" applyFont="1" applyFill="1" applyAlignment="1" applyProtection="1">
      <alignment horizontal="left" vertical="center"/>
      <protection hidden="1"/>
    </xf>
    <xf numFmtId="0" fontId="49" fillId="2" borderId="0" xfId="1" applyFont="1" applyFill="1" applyAlignment="1">
      <alignment horizontal="left" vertical="top"/>
    </xf>
    <xf numFmtId="0" fontId="16" fillId="8" borderId="0" xfId="1" applyFont="1" applyFill="1" applyAlignment="1">
      <alignment horizontal="left" vertical="center" indent="1"/>
    </xf>
    <xf numFmtId="0" fontId="10" fillId="2" borderId="0" xfId="1" applyFont="1" applyFill="1" applyAlignment="1">
      <alignment horizontal="left" vertical="top" indent="1"/>
    </xf>
    <xf numFmtId="0" fontId="49" fillId="2" borderId="0" xfId="1" applyFont="1" applyFill="1" applyAlignment="1">
      <alignment horizontal="left" vertical="center"/>
    </xf>
    <xf numFmtId="43" fontId="11" fillId="0" borderId="23" xfId="8" applyFont="1" applyBorder="1" applyAlignment="1" applyProtection="1">
      <alignment horizontal="left" vertical="top"/>
    </xf>
    <xf numFmtId="0" fontId="43" fillId="3" borderId="8" xfId="0" applyFont="1" applyFill="1" applyBorder="1" applyAlignment="1" applyProtection="1">
      <alignment horizontal="left" vertical="center" wrapText="1"/>
      <protection locked="0"/>
    </xf>
    <xf numFmtId="0" fontId="42" fillId="3" borderId="8" xfId="0" applyFont="1" applyFill="1" applyBorder="1" applyAlignment="1" applyProtection="1">
      <alignment horizontal="left" wrapText="1"/>
      <protection locked="0"/>
    </xf>
    <xf numFmtId="0" fontId="49" fillId="2" borderId="0" xfId="1" applyFont="1" applyFill="1" applyAlignment="1">
      <alignment horizontal="left" vertical="center" indent="1"/>
    </xf>
    <xf numFmtId="0" fontId="41" fillId="2" borderId="0" xfId="1" applyFont="1" applyFill="1" applyAlignment="1">
      <alignment horizontal="left" vertical="top"/>
    </xf>
    <xf numFmtId="0" fontId="41" fillId="2" borderId="0" xfId="1" applyFont="1" applyFill="1" applyAlignment="1">
      <alignment horizontal="left" vertical="center"/>
    </xf>
    <xf numFmtId="0" fontId="16" fillId="8" borderId="0" xfId="1" applyFont="1" applyFill="1" applyAlignment="1">
      <alignment horizontal="left" vertical="center"/>
    </xf>
    <xf numFmtId="43" fontId="11" fillId="0" borderId="23" xfId="8" applyFont="1" applyBorder="1" applyAlignment="1" applyProtection="1">
      <alignment horizontal="left" vertical="top" wrapText="1"/>
    </xf>
    <xf numFmtId="0" fontId="10" fillId="0" borderId="0" xfId="7" applyFont="1" applyAlignment="1">
      <alignment horizontal="left" vertical="center"/>
    </xf>
    <xf numFmtId="0" fontId="27" fillId="8" borderId="9" xfId="5" applyFont="1" applyFill="1" applyBorder="1" applyAlignment="1">
      <alignment horizontal="center" vertical="center" wrapText="1"/>
    </xf>
    <xf numFmtId="0" fontId="27" fillId="8" borderId="26" xfId="5" applyFont="1" applyFill="1" applyBorder="1" applyAlignment="1">
      <alignment horizontal="center" vertical="center" wrapText="1"/>
    </xf>
    <xf numFmtId="0" fontId="27" fillId="8" borderId="10" xfId="5" applyFont="1" applyFill="1" applyBorder="1" applyAlignment="1">
      <alignment horizontal="center" vertical="center" wrapText="1"/>
    </xf>
    <xf numFmtId="0" fontId="28" fillId="8" borderId="27" xfId="5" applyFont="1" applyFill="1" applyBorder="1" applyAlignment="1">
      <alignment horizontal="center" vertical="center" wrapText="1"/>
    </xf>
    <xf numFmtId="0" fontId="28" fillId="8" borderId="28" xfId="5" applyFont="1" applyFill="1" applyBorder="1" applyAlignment="1">
      <alignment horizontal="center" vertical="center" wrapText="1"/>
    </xf>
    <xf numFmtId="0" fontId="36" fillId="6" borderId="2" xfId="5" applyFont="1" applyFill="1" applyBorder="1" applyAlignment="1">
      <alignment horizontal="left" vertical="center"/>
    </xf>
    <xf numFmtId="0" fontId="36" fillId="6" borderId="3" xfId="5" applyFont="1" applyFill="1" applyBorder="1" applyAlignment="1">
      <alignment horizontal="left" vertical="center"/>
    </xf>
    <xf numFmtId="0" fontId="36" fillId="6" borderId="4" xfId="5" applyFont="1" applyFill="1" applyBorder="1" applyAlignment="1">
      <alignment horizontal="left" vertical="center"/>
    </xf>
    <xf numFmtId="0" fontId="27" fillId="8" borderId="3" xfId="5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8" borderId="32" xfId="0" applyFill="1" applyBorder="1" applyAlignment="1">
      <alignment horizontal="center"/>
    </xf>
    <xf numFmtId="0" fontId="27" fillId="8" borderId="11" xfId="5" applyFont="1" applyFill="1" applyBorder="1" applyAlignment="1">
      <alignment horizontal="center" vertical="center" wrapText="1"/>
    </xf>
    <xf numFmtId="0" fontId="5" fillId="0" borderId="44" xfId="5" applyFont="1" applyBorder="1" applyAlignment="1">
      <alignment horizontal="center"/>
    </xf>
    <xf numFmtId="0" fontId="5" fillId="0" borderId="0" xfId="5" applyFont="1" applyAlignment="1">
      <alignment horizontal="center"/>
    </xf>
    <xf numFmtId="49" fontId="26" fillId="0" borderId="44" xfId="5" applyNumberFormat="1" applyFont="1" applyBorder="1" applyAlignment="1">
      <alignment horizontal="center" wrapText="1"/>
    </xf>
    <xf numFmtId="49" fontId="26" fillId="0" borderId="0" xfId="5" applyNumberFormat="1" applyFont="1" applyAlignment="1">
      <alignment horizontal="center" wrapText="1"/>
    </xf>
    <xf numFmtId="0" fontId="0" fillId="8" borderId="18" xfId="0" applyFill="1" applyBorder="1" applyAlignment="1">
      <alignment horizontal="center"/>
    </xf>
    <xf numFmtId="0" fontId="48" fillId="2" borderId="0" xfId="1" applyFont="1" applyFill="1" applyAlignment="1">
      <alignment horizontal="right" vertical="center"/>
    </xf>
    <xf numFmtId="0" fontId="48" fillId="2" borderId="43" xfId="1" applyFont="1" applyFill="1" applyBorder="1" applyAlignment="1">
      <alignment horizontal="right" vertical="center"/>
    </xf>
    <xf numFmtId="0" fontId="17" fillId="2" borderId="0" xfId="3" applyFont="1" applyFill="1" applyAlignment="1" applyProtection="1">
      <alignment horizontal="left"/>
      <protection hidden="1"/>
    </xf>
    <xf numFmtId="0" fontId="17" fillId="0" borderId="38" xfId="3" applyFont="1" applyBorder="1" applyAlignment="1" applyProtection="1">
      <alignment horizontal="right" vertical="top" wrapText="1"/>
      <protection hidden="1"/>
    </xf>
    <xf numFmtId="0" fontId="17" fillId="0" borderId="39" xfId="3" applyFont="1" applyBorder="1" applyAlignment="1" applyProtection="1">
      <alignment horizontal="right" vertical="top" wrapText="1"/>
      <protection hidden="1"/>
    </xf>
    <xf numFmtId="0" fontId="17" fillId="0" borderId="40" xfId="3" applyFont="1" applyBorder="1" applyAlignment="1" applyProtection="1">
      <alignment horizontal="right" vertical="top" wrapText="1"/>
      <protection hidden="1"/>
    </xf>
    <xf numFmtId="0" fontId="22" fillId="8" borderId="6" xfId="3" applyFont="1" applyFill="1" applyBorder="1" applyAlignment="1" applyProtection="1">
      <alignment horizontal="center" vertical="center" wrapText="1"/>
      <protection hidden="1"/>
    </xf>
    <xf numFmtId="0" fontId="22" fillId="8" borderId="7" xfId="3" applyFont="1" applyFill="1" applyBorder="1" applyAlignment="1" applyProtection="1">
      <alignment horizontal="center" vertical="center" wrapText="1"/>
      <protection hidden="1"/>
    </xf>
    <xf numFmtId="0" fontId="49" fillId="0" borderId="0" xfId="3" applyFont="1" applyAlignment="1" applyProtection="1">
      <alignment horizontal="left" wrapText="1"/>
      <protection hidden="1"/>
    </xf>
    <xf numFmtId="0" fontId="49" fillId="0" borderId="0" xfId="3" applyFont="1" applyAlignment="1" applyProtection="1">
      <alignment horizontal="left"/>
      <protection hidden="1"/>
    </xf>
    <xf numFmtId="0" fontId="53" fillId="0" borderId="0" xfId="0" applyFont="1"/>
    <xf numFmtId="0" fontId="17" fillId="0" borderId="0" xfId="3" applyFont="1" applyAlignment="1" applyProtection="1">
      <alignment vertical="center" wrapText="1"/>
      <protection hidden="1"/>
    </xf>
    <xf numFmtId="0" fontId="17" fillId="3" borderId="2" xfId="3" applyFont="1" applyFill="1" applyBorder="1" applyAlignment="1" applyProtection="1">
      <alignment horizontal="left"/>
      <protection locked="0" hidden="1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</cellXfs>
  <cellStyles count="10">
    <cellStyle name="Komma 2" xfId="8" xr:uid="{87ED55D1-6A5B-4842-B05F-E32EBBB54681}"/>
    <cellStyle name="Link" xfId="4" builtinId="8"/>
    <cellStyle name="Prozent" xfId="9" builtinId="5"/>
    <cellStyle name="Prozent 2" xfId="6" xr:uid="{8B6876D3-7C03-418D-B883-40FA2D709932}"/>
    <cellStyle name="Standard" xfId="0" builtinId="0"/>
    <cellStyle name="Standard 2" xfId="1" xr:uid="{318B4F54-5272-4CF8-BFF8-29202F9BA0D1}"/>
    <cellStyle name="Standard 2 2" xfId="3" xr:uid="{63D27CFF-8662-4850-B073-F06C2FCE67FD}"/>
    <cellStyle name="Standard 2 3" xfId="7" xr:uid="{FAA1499F-82C3-4734-B524-5EF0DD52AF02}"/>
    <cellStyle name="Standard 3" xfId="2" xr:uid="{57C57036-5A56-4A67-8AB9-C2A25EBCC566}"/>
    <cellStyle name="Standard 4" xfId="5" xr:uid="{8C6E31BB-0072-4F95-A411-B6D1F7BF6ACA}"/>
  </cellStyles>
  <dxfs count="23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ill>
        <patternFill patternType="none">
          <bgColor indexed="65"/>
        </patternFill>
      </fill>
    </dxf>
    <dxf>
      <font>
        <color theme="1" tint="0.34998626667073579"/>
      </font>
      <fill>
        <patternFill>
          <bgColor theme="1" tint="0.499984740745262"/>
        </patternFill>
      </fill>
    </dxf>
    <dxf>
      <font>
        <color theme="1" tint="0.34998626667073579"/>
      </font>
      <fill>
        <patternFill>
          <bgColor theme="1" tint="0.499984740745262"/>
        </patternFill>
      </fill>
    </dxf>
    <dxf>
      <font>
        <color theme="1" tint="0.34998626667073579"/>
      </font>
      <fill>
        <patternFill>
          <bgColor theme="0" tint="-0.34998626667073579"/>
        </patternFill>
      </fill>
    </dxf>
    <dxf>
      <font>
        <color theme="1" tint="0.34998626667073579"/>
      </font>
      <fill>
        <patternFill>
          <bgColor theme="0" tint="-0.34998626667073579"/>
        </patternFill>
      </fill>
    </dxf>
    <dxf>
      <font>
        <color theme="1" tint="0.34998626667073579"/>
      </font>
      <fill>
        <patternFill>
          <bgColor theme="1" tint="0.499984740745262"/>
        </patternFill>
      </fill>
    </dxf>
    <dxf>
      <font>
        <color rgb="FF595959"/>
      </font>
      <fill>
        <patternFill>
          <bgColor theme="0" tint="-0.34998626667073579"/>
        </patternFill>
      </fill>
    </dxf>
    <dxf>
      <fill>
        <patternFill>
          <bgColor rgb="FFCCFFCC"/>
        </patternFill>
      </fill>
      <border>
        <left style="hair">
          <color auto="1"/>
        </left>
        <right style="hair">
          <color auto="1"/>
        </right>
        <bottom style="hair">
          <color auto="1"/>
        </bottom>
        <vertical/>
        <horizontal/>
      </border>
    </dxf>
    <dxf>
      <font>
        <color theme="1" tint="0.34998626667073579"/>
      </font>
      <fill>
        <patternFill>
          <bgColor theme="1" tint="0.499984740745262"/>
        </patternFill>
      </fill>
    </dxf>
    <dxf>
      <border>
        <bottom style="hair">
          <color auto="1"/>
        </bottom>
        <vertical/>
        <horizontal/>
      </border>
    </dxf>
    <dxf>
      <font>
        <color theme="1" tint="0.34998626667073579"/>
      </font>
      <fill>
        <patternFill>
          <bgColor theme="0" tint="-0.34998626667073579"/>
        </patternFill>
      </fill>
    </dxf>
    <dxf>
      <font>
        <color theme="1" tint="0.34998626667073579"/>
      </font>
      <fill>
        <patternFill>
          <bgColor theme="0" tint="-0.34998626667073579"/>
        </patternFill>
      </fill>
    </dxf>
    <dxf>
      <font>
        <color theme="1" tint="0.34998626667073579"/>
      </font>
      <fill>
        <patternFill>
          <bgColor theme="1" tint="0.499984740745262"/>
        </patternFill>
      </fill>
    </dxf>
    <dxf>
      <font>
        <color theme="1" tint="0.34998626667073579"/>
      </font>
      <fill>
        <patternFill>
          <bgColor theme="0" tint="-0.34998626667073579"/>
        </patternFill>
      </fill>
    </dxf>
    <dxf>
      <font>
        <color theme="1" tint="0.34998626667073579"/>
      </font>
      <fill>
        <patternFill>
          <bgColor theme="0" tint="-0.34998626667073579"/>
        </patternFill>
      </fill>
    </dxf>
    <dxf>
      <font>
        <color theme="1" tint="0.34998626667073579"/>
      </font>
      <fill>
        <patternFill>
          <bgColor rgb="FFA6A6A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1" defaultTableStyle="TableStyleMedium2" defaultPivotStyle="PivotStyleLight16">
    <tableStyle name="Invisible" pivot="0" table="0" count="0" xr9:uid="{5225A232-B274-41F1-8C7D-C3653D738240}"/>
  </tableStyles>
  <colors>
    <mruColors>
      <color rgb="FF008561"/>
      <color rgb="FF00C521"/>
      <color rgb="FFA6A6A6"/>
      <color rgb="FF595959"/>
      <color rgb="FFCCFFCC"/>
      <color rgb="FF0094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774699</xdr:colOff>
      <xdr:row>0</xdr:row>
      <xdr:rowOff>114300</xdr:rowOff>
    </xdr:from>
    <xdr:to>
      <xdr:col>4</xdr:col>
      <xdr:colOff>1920230</xdr:colOff>
      <xdr:row>1</xdr:row>
      <xdr:rowOff>42556</xdr:rowOff>
    </xdr:to>
    <xdr:pic>
      <xdr:nvPicPr>
        <xdr:cNvPr id="2" name="Grafik 5" descr="Logo der Kommunalkredit Public Consulting GmbH">
          <a:extLst>
            <a:ext uri="{FF2B5EF4-FFF2-40B4-BE49-F238E27FC236}">
              <a16:creationId xmlns:a16="http://schemas.microsoft.com/office/drawing/2014/main" id="{09F1F7AE-4C03-4CF5-877E-24B62B829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7949" y="114300"/>
          <a:ext cx="1145531" cy="5188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31749</xdr:colOff>
      <xdr:row>0</xdr:row>
      <xdr:rowOff>161925</xdr:rowOff>
    </xdr:from>
    <xdr:ext cx="1150823" cy="530448"/>
    <xdr:pic>
      <xdr:nvPicPr>
        <xdr:cNvPr id="2" name="Grafik 5" descr="Logo der Kommunalkredit Public Consulting GmbH">
          <a:extLst>
            <a:ext uri="{FF2B5EF4-FFF2-40B4-BE49-F238E27FC236}">
              <a16:creationId xmlns:a16="http://schemas.microsoft.com/office/drawing/2014/main" id="{820FE7B3-31FC-43F3-8906-878A728C5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9674" y="161925"/>
          <a:ext cx="1150823" cy="530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692149</xdr:colOff>
      <xdr:row>0</xdr:row>
      <xdr:rowOff>219075</xdr:rowOff>
    </xdr:from>
    <xdr:ext cx="1150823" cy="530448"/>
    <xdr:pic>
      <xdr:nvPicPr>
        <xdr:cNvPr id="3" name="Grafik 5" descr="Logo der Kommunalkredit Public Consulting GmbH">
          <a:extLst>
            <a:ext uri="{FF2B5EF4-FFF2-40B4-BE49-F238E27FC236}">
              <a16:creationId xmlns:a16="http://schemas.microsoft.com/office/drawing/2014/main" id="{1829B572-E785-4540-A4BD-ECDDC4549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5124" y="219075"/>
          <a:ext cx="1150823" cy="530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149224</xdr:colOff>
      <xdr:row>0</xdr:row>
      <xdr:rowOff>295275</xdr:rowOff>
    </xdr:from>
    <xdr:ext cx="1150823" cy="530448"/>
    <xdr:pic>
      <xdr:nvPicPr>
        <xdr:cNvPr id="2" name="Grafik 5" descr="Logo der Kommunalkredit Public Consulting GmbH">
          <a:extLst>
            <a:ext uri="{FF2B5EF4-FFF2-40B4-BE49-F238E27FC236}">
              <a16:creationId xmlns:a16="http://schemas.microsoft.com/office/drawing/2014/main" id="{494C5E92-53B6-4CFC-ABF1-51EF5B389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6074" y="295275"/>
          <a:ext cx="1150823" cy="530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1778000</xdr:colOff>
      <xdr:row>43</xdr:row>
      <xdr:rowOff>148166</xdr:rowOff>
    </xdr:from>
    <xdr:to>
      <xdr:col>2</xdr:col>
      <xdr:colOff>2060201</xdr:colOff>
      <xdr:row>44</xdr:row>
      <xdr:rowOff>9585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4A83E4E-3E9E-4338-8D85-22F8BC85A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20499916"/>
          <a:ext cx="282201" cy="479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1778000</xdr:colOff>
      <xdr:row>52</xdr:row>
      <xdr:rowOff>152400</xdr:rowOff>
    </xdr:from>
    <xdr:to>
      <xdr:col>2</xdr:col>
      <xdr:colOff>2058800</xdr:colOff>
      <xdr:row>53</xdr:row>
      <xdr:rowOff>29059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640C56D-7969-4D15-A2E1-C09F06FC99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22874817"/>
          <a:ext cx="280800" cy="479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551392</xdr:colOff>
      <xdr:row>0</xdr:row>
      <xdr:rowOff>257175</xdr:rowOff>
    </xdr:from>
    <xdr:to>
      <xdr:col>23</xdr:col>
      <xdr:colOff>372956</xdr:colOff>
      <xdr:row>1</xdr:row>
      <xdr:rowOff>149648</xdr:rowOff>
    </xdr:to>
    <xdr:pic>
      <xdr:nvPicPr>
        <xdr:cNvPr id="2" name="Grafik 3" descr="Logo der Kommunalkredit Public Consulting GmbH">
          <a:extLst>
            <a:ext uri="{FF2B5EF4-FFF2-40B4-BE49-F238E27FC236}">
              <a16:creationId xmlns:a16="http://schemas.microsoft.com/office/drawing/2014/main" id="{A6FCB0BF-9C13-4002-A22D-68D7C4150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517" y="257175"/>
          <a:ext cx="1126489" cy="454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0</xdr:row>
      <xdr:rowOff>104775</xdr:rowOff>
    </xdr:from>
    <xdr:ext cx="1133475" cy="447675"/>
    <xdr:pic>
      <xdr:nvPicPr>
        <xdr:cNvPr id="2" name="Grafik 5" descr="Logo der Kommunalkredit Public Consulting GmbH">
          <a:extLst>
            <a:ext uri="{FF2B5EF4-FFF2-40B4-BE49-F238E27FC236}">
              <a16:creationId xmlns:a16="http://schemas.microsoft.com/office/drawing/2014/main" id="{A5618AFA-9862-4BE5-A2D3-67FBD10B8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104775"/>
          <a:ext cx="11334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9BB498-ADD0-4C98-8A11-DA10D3926528}" name="WaermeAnlagen" displayName="WaermeAnlagen" ref="B2:B16" totalsRowShown="0" headerRowDxfId="22" dataDxfId="21" dataCellStyle="Standard 3">
  <autoFilter ref="B2:B16" xr:uid="{669BB498-ADD0-4C98-8A11-DA10D3926528}"/>
  <tableColumns count="1">
    <tableColumn id="1" xr3:uid="{9AE52B1A-6618-49E0-B985-0493BD2FCB40}" name="Wärme-Anlagenkomponenten" dataDxfId="20" dataCellStyle="Standard 3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5C14C72-894C-4374-A2BA-F2D12ACCBC4D}" name="KaelteAnlagen" displayName="KaelteAnlagen" ref="C2:C7" totalsRowShown="0" headerRowDxfId="19">
  <autoFilter ref="C2:C7" xr:uid="{F5C14C72-894C-4374-A2BA-F2D12ACCBC4D}"/>
  <tableColumns count="1">
    <tableColumn id="1" xr3:uid="{BF342C07-9848-44C5-9AE3-78C7186FEDE8}" name="Kälte-Anlagenkomponente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9EC1-EF67-4F40-A436-76182D6026F8}">
  <sheetPr codeName="Tabelle1">
    <pageSetUpPr fitToPage="1"/>
  </sheetPr>
  <dimension ref="A1:E17"/>
  <sheetViews>
    <sheetView tabSelected="1" zoomScaleNormal="100" workbookViewId="0">
      <selection activeCell="C3" sqref="C3:D3"/>
    </sheetView>
  </sheetViews>
  <sheetFormatPr baseColWidth="10" defaultColWidth="9.28515625" defaultRowHeight="12.75" x14ac:dyDescent="0.2"/>
  <cols>
    <col min="1" max="1" width="1" style="2" customWidth="1"/>
    <col min="2" max="2" width="54.28515625" style="2" customWidth="1"/>
    <col min="3" max="3" width="18.28515625" style="2" customWidth="1"/>
    <col min="4" max="4" width="30.7109375" style="2" customWidth="1"/>
    <col min="5" max="5" width="29.5703125" style="2" customWidth="1"/>
    <col min="6" max="16384" width="9.28515625" style="2"/>
  </cols>
  <sheetData>
    <row r="1" spans="1:5" ht="46.5" customHeight="1" x14ac:dyDescent="0.25">
      <c r="A1" s="3"/>
      <c r="B1" s="217" t="s">
        <v>207</v>
      </c>
      <c r="C1" s="217"/>
      <c r="D1" s="217"/>
      <c r="E1" s="217"/>
    </row>
    <row r="2" spans="1:5" ht="80.25" customHeight="1" x14ac:dyDescent="0.25">
      <c r="A2" s="3"/>
      <c r="B2" s="220" t="s">
        <v>220</v>
      </c>
      <c r="C2" s="221"/>
      <c r="D2" s="222"/>
      <c r="E2" s="222"/>
    </row>
    <row r="3" spans="1:5" ht="18.75" x14ac:dyDescent="0.25">
      <c r="A3" s="3"/>
      <c r="B3" s="188" t="s">
        <v>1</v>
      </c>
      <c r="C3" s="218"/>
      <c r="D3" s="219"/>
    </row>
    <row r="4" spans="1:5" ht="18.75" x14ac:dyDescent="0.25">
      <c r="A4" s="3"/>
      <c r="B4" s="189" t="s">
        <v>221</v>
      </c>
      <c r="C4" s="218"/>
      <c r="D4" s="219"/>
    </row>
    <row r="5" spans="1:5" ht="18.75" x14ac:dyDescent="0.25">
      <c r="A5" s="3"/>
      <c r="B5" s="190" t="s">
        <v>200</v>
      </c>
      <c r="C5" s="218"/>
      <c r="D5" s="219"/>
    </row>
    <row r="6" spans="1:5" ht="19.5" customHeight="1" x14ac:dyDescent="0.25">
      <c r="A6" s="3"/>
      <c r="B6" s="190" t="str">
        <f>IF(Projektdaten!$C$5="Fernkälte","KPC Antragsnummer Kälteerzeuger:","KPC Antragsnummer Wärmeerzeuger:")</f>
        <v>KPC Antragsnummer Wärmeerzeuger:</v>
      </c>
      <c r="C6" s="218"/>
      <c r="D6" s="219"/>
      <c r="E6" s="50"/>
    </row>
    <row r="7" spans="1:5" ht="19.5" customHeight="1" x14ac:dyDescent="0.25">
      <c r="A7" s="3"/>
      <c r="B7" s="190" t="str">
        <f>IF(Projektdaten!$C$5="Fernkälte","KPC Antragsnummer Kältenetz:","KPC Antragsnummer Wärmenetz:")</f>
        <v>KPC Antragsnummer Wärmenetz:</v>
      </c>
      <c r="C7" s="218"/>
      <c r="D7" s="219"/>
      <c r="E7" s="50"/>
    </row>
    <row r="8" spans="1:5" ht="30.75" customHeight="1" x14ac:dyDescent="0.25">
      <c r="A8" s="3"/>
      <c r="B8" s="184"/>
    </row>
    <row r="9" spans="1:5" ht="18.75" x14ac:dyDescent="0.25">
      <c r="A9" s="191"/>
      <c r="B9" s="224" t="s">
        <v>69</v>
      </c>
      <c r="C9" s="224"/>
      <c r="D9" s="224"/>
      <c r="E9" s="224"/>
    </row>
    <row r="10" spans="1:5" ht="15" x14ac:dyDescent="0.25">
      <c r="A10" s="3"/>
      <c r="B10" s="185" t="s">
        <v>214</v>
      </c>
      <c r="C10" s="223"/>
      <c r="D10" s="223"/>
      <c r="E10" s="223"/>
    </row>
    <row r="11" spans="1:5" ht="82.5" customHeight="1" x14ac:dyDescent="0.25">
      <c r="A11" s="3"/>
      <c r="C11" s="214"/>
      <c r="D11" s="215"/>
      <c r="E11" s="216"/>
    </row>
    <row r="12" spans="1:5" ht="15" x14ac:dyDescent="0.25">
      <c r="B12" s="3"/>
      <c r="C12" s="3"/>
    </row>
    <row r="13" spans="1:5" ht="15" x14ac:dyDescent="0.25">
      <c r="A13" s="3"/>
      <c r="B13" s="185" t="s">
        <v>2</v>
      </c>
      <c r="D13" s="3"/>
    </row>
    <row r="14" spans="1:5" ht="15" x14ac:dyDescent="0.25">
      <c r="A14" s="3"/>
      <c r="B14" s="5" t="s">
        <v>3</v>
      </c>
      <c r="C14" s="80"/>
      <c r="D14" s="3"/>
    </row>
    <row r="15" spans="1:5" ht="15" x14ac:dyDescent="0.25">
      <c r="A15" s="3"/>
      <c r="B15" s="5" t="s">
        <v>4</v>
      </c>
      <c r="C15" s="80"/>
      <c r="D15" s="3"/>
    </row>
    <row r="16" spans="1:5" ht="15" x14ac:dyDescent="0.25">
      <c r="A16" s="3"/>
      <c r="D16" s="3"/>
    </row>
    <row r="17" spans="2:3" ht="15" x14ac:dyDescent="0.25">
      <c r="B17" s="3"/>
      <c r="C17" s="3"/>
    </row>
  </sheetData>
  <sheetProtection algorithmName="SHA-512" hashValue="cWi3LVeYkYn0i5u6rMUt2sWZw+7zAN1DXCan3kE2X5iIMrwmeku/WLVDfYCUPZaUyt0pDeZCFaLf0p8kXRe+6g==" saltValue="xlgXg9DOT8SgO/Ga4TP+Jg==" spinCount="100000" sheet="1" selectLockedCells="1"/>
  <mergeCells count="10">
    <mergeCell ref="C11:E11"/>
    <mergeCell ref="B1:E1"/>
    <mergeCell ref="C3:D3"/>
    <mergeCell ref="C6:D6"/>
    <mergeCell ref="C7:D7"/>
    <mergeCell ref="C4:D4"/>
    <mergeCell ref="B2:E2"/>
    <mergeCell ref="C5:D5"/>
    <mergeCell ref="C10:E10"/>
    <mergeCell ref="B9:E9"/>
  </mergeCells>
  <dataValidations count="1">
    <dataValidation type="list" allowBlank="1" showInputMessage="1" showErrorMessage="1" sqref="C5:D5" xr:uid="{D5F66685-52A1-4BCF-B7BA-6F11801B93E5}">
      <formula1>"Hocheffiziente Fernwärme, Klimafreundliche Fernwärme,Fernkälte"</formula1>
    </dataValidation>
  </dataValidations>
  <pageMargins left="0.23622047244094491" right="0.23622047244094491" top="0.74803149606299213" bottom="0.74803149606299213" header="0.31496062992125984" footer="0.31496062992125984"/>
  <pageSetup paperSize="9" scale="74" orientation="portrait" r:id="rId1"/>
  <headerFooter>
    <oddFooter>&amp;L&amp;9Version 09/2026&amp;R&amp;9Seite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D5230-7D69-4C4D-B8E9-05444B63AB7A}">
  <sheetPr codeName="Tabelle2">
    <pageSetUpPr fitToPage="1"/>
  </sheetPr>
  <dimension ref="A1:AC48"/>
  <sheetViews>
    <sheetView zoomScaleNormal="100" zoomScaleSheetLayoutView="40" workbookViewId="0">
      <selection activeCell="C9" sqref="C9"/>
    </sheetView>
  </sheetViews>
  <sheetFormatPr baseColWidth="10" defaultColWidth="9.28515625" defaultRowHeight="12.75" x14ac:dyDescent="0.2"/>
  <cols>
    <col min="1" max="1" width="1" style="2" customWidth="1"/>
    <col min="2" max="2" width="43.7109375" style="2" customWidth="1"/>
    <col min="3" max="28" width="17.7109375" style="2" customWidth="1"/>
    <col min="29" max="29" width="9.28515625" style="2" customWidth="1"/>
    <col min="30" max="16384" width="9.28515625" style="2"/>
  </cols>
  <sheetData>
    <row r="1" spans="1:29" ht="52.5" customHeight="1" x14ac:dyDescent="0.25">
      <c r="A1" s="3"/>
      <c r="B1" s="228" t="s">
        <v>207</v>
      </c>
      <c r="C1" s="228"/>
      <c r="D1" s="228"/>
      <c r="E1" s="228"/>
      <c r="F1" s="228"/>
      <c r="G1" s="228"/>
      <c r="H1" s="228"/>
      <c r="I1" s="228"/>
    </row>
    <row r="2" spans="1:29" ht="45.75" customHeight="1" x14ac:dyDescent="0.25">
      <c r="A2" s="3"/>
      <c r="B2" s="229" t="s">
        <v>169</v>
      </c>
      <c r="C2" s="229"/>
      <c r="D2" s="229"/>
      <c r="E2" s="229"/>
      <c r="F2" s="229"/>
      <c r="AC2" s="3"/>
    </row>
    <row r="3" spans="1:29" ht="18.75" x14ac:dyDescent="0.25">
      <c r="A3" s="3"/>
      <c r="B3" s="192" t="s">
        <v>1</v>
      </c>
      <c r="C3" s="225" t="str">
        <f>IF(Projektdaten!C3=0,"",Projektdaten!C3)</f>
        <v/>
      </c>
      <c r="D3" s="226"/>
      <c r="E3" s="226"/>
      <c r="F3" s="227"/>
      <c r="AC3" s="3"/>
    </row>
    <row r="4" spans="1:29" ht="18.75" x14ac:dyDescent="0.25">
      <c r="B4" s="192" t="s">
        <v>221</v>
      </c>
      <c r="C4" s="225" t="str">
        <f>IF(Projektdaten!C4=0,"",Projektdaten!C4)</f>
        <v/>
      </c>
      <c r="D4" s="226"/>
      <c r="E4" s="226"/>
      <c r="F4" s="22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5" x14ac:dyDescent="0.25">
      <c r="B5" s="4"/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s="56" customFormat="1" ht="18.75" x14ac:dyDescent="0.3">
      <c r="A6" s="51"/>
      <c r="B6" s="193" t="str">
        <f>IF(Projektdaten!$C$5="Fernkälte","Kälteerzeugungseinrichtungen der Bestandsanlage","(Strom- und) Wärmeerzeugungseinrichtungen der Bestandsanlage")</f>
        <v>(Strom- und) Wärmeerzeugungseinrichtungen der Bestandsanlage</v>
      </c>
      <c r="C6" s="194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55"/>
    </row>
    <row r="7" spans="1:29" ht="15" x14ac:dyDescent="0.25">
      <c r="A7" s="3"/>
      <c r="B7" s="1"/>
      <c r="C7" s="1"/>
      <c r="AC7" s="3"/>
    </row>
    <row r="8" spans="1:29" ht="43.5" customHeight="1" x14ac:dyDescent="0.25">
      <c r="A8" s="3"/>
      <c r="B8" s="1"/>
      <c r="C8" s="196" t="s">
        <v>143</v>
      </c>
      <c r="D8" s="196" t="s">
        <v>144</v>
      </c>
      <c r="E8" s="196" t="s">
        <v>145</v>
      </c>
      <c r="F8" s="196" t="s">
        <v>146</v>
      </c>
      <c r="G8" s="196" t="s">
        <v>147</v>
      </c>
      <c r="H8" s="196" t="s">
        <v>148</v>
      </c>
      <c r="I8" s="196" t="s">
        <v>149</v>
      </c>
      <c r="J8" s="196" t="s">
        <v>150</v>
      </c>
      <c r="K8" s="196" t="s">
        <v>151</v>
      </c>
      <c r="L8" s="196" t="s">
        <v>152</v>
      </c>
      <c r="M8" s="196" t="s">
        <v>153</v>
      </c>
      <c r="N8" s="196" t="s">
        <v>154</v>
      </c>
      <c r="O8" s="196" t="s">
        <v>155</v>
      </c>
      <c r="P8" s="196" t="s">
        <v>156</v>
      </c>
      <c r="Q8" s="196" t="s">
        <v>157</v>
      </c>
      <c r="R8" s="196" t="s">
        <v>158</v>
      </c>
      <c r="S8" s="196" t="s">
        <v>159</v>
      </c>
      <c r="T8" s="196" t="s">
        <v>160</v>
      </c>
      <c r="U8" s="196" t="s">
        <v>161</v>
      </c>
      <c r="V8" s="196" t="s">
        <v>162</v>
      </c>
      <c r="W8" s="196" t="s">
        <v>163</v>
      </c>
      <c r="X8" s="196" t="s">
        <v>164</v>
      </c>
      <c r="Y8" s="196" t="s">
        <v>165</v>
      </c>
      <c r="Z8" s="196" t="s">
        <v>166</v>
      </c>
      <c r="AA8" s="196" t="s">
        <v>167</v>
      </c>
      <c r="AB8" s="196" t="s">
        <v>168</v>
      </c>
      <c r="AC8" s="3"/>
    </row>
    <row r="9" spans="1:29" ht="54" customHeight="1" x14ac:dyDescent="0.25">
      <c r="A9" s="3"/>
      <c r="B9" s="69" t="s">
        <v>5</v>
      </c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3"/>
    </row>
    <row r="10" spans="1:29" s="79" customFormat="1" ht="15" x14ac:dyDescent="0.25">
      <c r="A10" s="3"/>
      <c r="B10" s="64" t="s">
        <v>6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78"/>
    </row>
    <row r="11" spans="1:29" s="77" customFormat="1" ht="15" x14ac:dyDescent="0.25">
      <c r="A11" s="3"/>
      <c r="B11" s="70" t="s">
        <v>7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76"/>
    </row>
    <row r="12" spans="1:29" s="77" customFormat="1" ht="15" x14ac:dyDescent="0.25">
      <c r="A12" s="3"/>
      <c r="B12" s="162" t="str">
        <f>IF(Projektdaten!$C$5="Fernkälte","Nenn-Kälteleistung [kW]","Thermische Nennwärmeleistung [kW]")</f>
        <v>Thermische Nennwärmeleistung [kW]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76"/>
    </row>
    <row r="13" spans="1:29" s="77" customFormat="1" ht="15" x14ac:dyDescent="0.25">
      <c r="A13" s="3"/>
      <c r="B13" s="162" t="str">
        <f>IF(Projektdaten!$C$5="Fernkälte","Erzeugte Kältemenge [MWh/a]","Erzeugte Wärmemenge [MWh/a]")</f>
        <v>Erzeugte Wärmemenge [MWh/a]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76"/>
    </row>
    <row r="14" spans="1:29" ht="15" x14ac:dyDescent="0.25">
      <c r="A14" s="3"/>
      <c r="B14" s="63" t="str">
        <f>IF(Projektdaten!$C$5="Fernkälte","Jahresvolllaststunden [h]","Jahresvolllaststunden Wärmeauskopplung [h]")</f>
        <v>Jahresvolllaststunden Wärmeauskopplung [h]</v>
      </c>
      <c r="C14" s="158">
        <f>IFERROR(1000*C13/C12,0)</f>
        <v>0</v>
      </c>
      <c r="D14" s="159">
        <f t="shared" ref="D14:AB14" si="0">IFERROR(1000*D13/D12,0)</f>
        <v>0</v>
      </c>
      <c r="E14" s="159">
        <f t="shared" si="0"/>
        <v>0</v>
      </c>
      <c r="F14" s="159">
        <f t="shared" si="0"/>
        <v>0</v>
      </c>
      <c r="G14" s="159">
        <f t="shared" si="0"/>
        <v>0</v>
      </c>
      <c r="H14" s="159">
        <f t="shared" si="0"/>
        <v>0</v>
      </c>
      <c r="I14" s="159">
        <f t="shared" si="0"/>
        <v>0</v>
      </c>
      <c r="J14" s="159">
        <f t="shared" si="0"/>
        <v>0</v>
      </c>
      <c r="K14" s="159">
        <f t="shared" si="0"/>
        <v>0</v>
      </c>
      <c r="L14" s="159">
        <f t="shared" si="0"/>
        <v>0</v>
      </c>
      <c r="M14" s="159">
        <f t="shared" si="0"/>
        <v>0</v>
      </c>
      <c r="N14" s="159">
        <f t="shared" si="0"/>
        <v>0</v>
      </c>
      <c r="O14" s="159">
        <f t="shared" si="0"/>
        <v>0</v>
      </c>
      <c r="P14" s="159">
        <f t="shared" si="0"/>
        <v>0</v>
      </c>
      <c r="Q14" s="159">
        <f t="shared" si="0"/>
        <v>0</v>
      </c>
      <c r="R14" s="159">
        <f t="shared" si="0"/>
        <v>0</v>
      </c>
      <c r="S14" s="159">
        <f t="shared" si="0"/>
        <v>0</v>
      </c>
      <c r="T14" s="159">
        <f t="shared" si="0"/>
        <v>0</v>
      </c>
      <c r="U14" s="159">
        <f t="shared" si="0"/>
        <v>0</v>
      </c>
      <c r="V14" s="159">
        <f t="shared" si="0"/>
        <v>0</v>
      </c>
      <c r="W14" s="159">
        <f t="shared" si="0"/>
        <v>0</v>
      </c>
      <c r="X14" s="159">
        <f t="shared" si="0"/>
        <v>0</v>
      </c>
      <c r="Y14" s="159">
        <f t="shared" si="0"/>
        <v>0</v>
      </c>
      <c r="Z14" s="159">
        <f t="shared" si="0"/>
        <v>0</v>
      </c>
      <c r="AA14" s="159">
        <f t="shared" si="0"/>
        <v>0</v>
      </c>
      <c r="AB14" s="159">
        <f t="shared" si="0"/>
        <v>0</v>
      </c>
      <c r="AC14" s="3"/>
    </row>
    <row r="15" spans="1:29" ht="15" x14ac:dyDescent="0.25">
      <c r="A15" s="3"/>
      <c r="B15" s="63" t="s">
        <v>8</v>
      </c>
      <c r="C15" s="160">
        <f>IFERROR(C12/C11,0)</f>
        <v>0</v>
      </c>
      <c r="D15" s="161">
        <f t="shared" ref="D15:AB15" si="1">IFERROR(D12/D11,0)</f>
        <v>0</v>
      </c>
      <c r="E15" s="161">
        <f t="shared" si="1"/>
        <v>0</v>
      </c>
      <c r="F15" s="161">
        <f t="shared" si="1"/>
        <v>0</v>
      </c>
      <c r="G15" s="161">
        <f t="shared" si="1"/>
        <v>0</v>
      </c>
      <c r="H15" s="161">
        <f t="shared" si="1"/>
        <v>0</v>
      </c>
      <c r="I15" s="161">
        <f t="shared" si="1"/>
        <v>0</v>
      </c>
      <c r="J15" s="161">
        <f t="shared" si="1"/>
        <v>0</v>
      </c>
      <c r="K15" s="161">
        <f t="shared" si="1"/>
        <v>0</v>
      </c>
      <c r="L15" s="161">
        <f t="shared" si="1"/>
        <v>0</v>
      </c>
      <c r="M15" s="161">
        <f t="shared" si="1"/>
        <v>0</v>
      </c>
      <c r="N15" s="161">
        <f t="shared" si="1"/>
        <v>0</v>
      </c>
      <c r="O15" s="161">
        <f t="shared" si="1"/>
        <v>0</v>
      </c>
      <c r="P15" s="161">
        <f t="shared" si="1"/>
        <v>0</v>
      </c>
      <c r="Q15" s="161">
        <f t="shared" si="1"/>
        <v>0</v>
      </c>
      <c r="R15" s="161">
        <f t="shared" si="1"/>
        <v>0</v>
      </c>
      <c r="S15" s="161">
        <f t="shared" si="1"/>
        <v>0</v>
      </c>
      <c r="T15" s="161">
        <f t="shared" si="1"/>
        <v>0</v>
      </c>
      <c r="U15" s="161">
        <f t="shared" si="1"/>
        <v>0</v>
      </c>
      <c r="V15" s="161">
        <f t="shared" si="1"/>
        <v>0</v>
      </c>
      <c r="W15" s="161">
        <f t="shared" si="1"/>
        <v>0</v>
      </c>
      <c r="X15" s="161">
        <f t="shared" si="1"/>
        <v>0</v>
      </c>
      <c r="Y15" s="161">
        <f t="shared" si="1"/>
        <v>0</v>
      </c>
      <c r="Z15" s="161">
        <f t="shared" si="1"/>
        <v>0</v>
      </c>
      <c r="AA15" s="161">
        <f t="shared" si="1"/>
        <v>0</v>
      </c>
      <c r="AB15" s="161">
        <f t="shared" si="1"/>
        <v>0</v>
      </c>
      <c r="AC15" s="3"/>
    </row>
    <row r="16" spans="1:29" ht="15" x14ac:dyDescent="0.25">
      <c r="A16" s="3"/>
      <c r="B16" s="162" t="str">
        <f>IF(Projektdaten!$C$5="Fernkälte","Energieträger Antriebsenergie","Brennstoffart 1")</f>
        <v>Brennstoffart 1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3"/>
    </row>
    <row r="17" spans="1:29" ht="15" x14ac:dyDescent="0.25">
      <c r="A17" s="3"/>
      <c r="B17" s="162" t="s">
        <v>70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3"/>
    </row>
    <row r="18" spans="1:29" ht="15" x14ac:dyDescent="0.25">
      <c r="A18" s="3"/>
      <c r="B18" s="162" t="s">
        <v>71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3"/>
    </row>
    <row r="19" spans="1:29" s="77" customFormat="1" ht="15" x14ac:dyDescent="0.25">
      <c r="A19" s="3"/>
      <c r="B19" s="162" t="s">
        <v>10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76"/>
    </row>
    <row r="20" spans="1:29" s="77" customFormat="1" ht="15" x14ac:dyDescent="0.25">
      <c r="A20" s="3"/>
      <c r="B20" s="162" t="s">
        <v>11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76"/>
    </row>
    <row r="21" spans="1:29" s="77" customFormat="1" ht="15" x14ac:dyDescent="0.25">
      <c r="A21" s="3"/>
      <c r="B21" s="162" t="s">
        <v>12</v>
      </c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76"/>
    </row>
    <row r="22" spans="1:29" s="77" customFormat="1" ht="15" x14ac:dyDescent="0.25">
      <c r="A22" s="3"/>
      <c r="B22" s="162" t="str">
        <f>IF(Projektdaten!$C$5="Fernkälte","Antriebsenergie Kälteerzeuger [MWh/a]:","Antriebsenergie Wärmepumpe [MWh/a]:")</f>
        <v>Antriebsenergie Wärmepumpe [MWh/a]:</v>
      </c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76"/>
    </row>
    <row r="23" spans="1:29" s="77" customFormat="1" ht="15" x14ac:dyDescent="0.25">
      <c r="A23" s="3"/>
      <c r="B23" s="162" t="str">
        <f>IF(Projektdaten!$C$5="Fernkälte","Kältemittel:","Kollektorfläche [m²]:")</f>
        <v>Kollektorfläche [m²]: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76"/>
    </row>
    <row r="24" spans="1:29" s="77" customFormat="1" ht="15" x14ac:dyDescent="0.25">
      <c r="A24" s="3"/>
      <c r="B24" s="162" t="str">
        <f>IF(Projektdaten!$C$5="Fernkälte","GWP:","Pufferspeicher [m³]:")</f>
        <v>Pufferspeicher [m³]: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76"/>
    </row>
    <row r="25" spans="1:29" s="77" customFormat="1" ht="15" x14ac:dyDescent="0.25">
      <c r="A25" s="3"/>
      <c r="B25" s="70" t="s">
        <v>13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76"/>
    </row>
    <row r="26" spans="1:29" ht="15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5" x14ac:dyDescent="0.25">
      <c r="B27" s="3"/>
    </row>
    <row r="28" spans="1:29" s="56" customFormat="1" ht="18.75" x14ac:dyDescent="0.3">
      <c r="A28" s="51"/>
      <c r="B28" s="52" t="str">
        <f>IF(Projektdaten!$C$5="Fernkälte","Kälteerzeugungseinrichtungen für den umgesetzten Ausbaus beziehungsweise zur umgesetzten Neuanlage","(Strom- und) Wärmeerzeugungseinrichtungen für den umgesetzten Ausbau beziehungsweise zur umgesetzten Neuanlage")</f>
        <v>(Strom- und) Wärmeerzeugungseinrichtungen für den umgesetzten Ausbau beziehungsweise zur umgesetzten Neuanlage</v>
      </c>
      <c r="C28" s="53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5"/>
    </row>
    <row r="29" spans="1:29" ht="15" x14ac:dyDescent="0.25">
      <c r="A29" s="3"/>
      <c r="B29" s="48"/>
      <c r="C29" s="3"/>
    </row>
    <row r="30" spans="1:29" ht="43.5" customHeight="1" x14ac:dyDescent="0.25">
      <c r="A30" s="3"/>
      <c r="B30" s="1"/>
      <c r="C30" s="47" t="s">
        <v>143</v>
      </c>
      <c r="D30" s="47" t="s">
        <v>144</v>
      </c>
      <c r="E30" s="47" t="s">
        <v>145</v>
      </c>
      <c r="F30" s="47" t="s">
        <v>146</v>
      </c>
      <c r="G30" s="47" t="s">
        <v>147</v>
      </c>
      <c r="H30" s="47" t="s">
        <v>148</v>
      </c>
      <c r="I30" s="47" t="s">
        <v>149</v>
      </c>
      <c r="J30" s="47" t="s">
        <v>150</v>
      </c>
      <c r="K30" s="47" t="s">
        <v>151</v>
      </c>
      <c r="L30" s="47" t="s">
        <v>152</v>
      </c>
      <c r="M30" s="47" t="s">
        <v>153</v>
      </c>
      <c r="N30" s="47" t="s">
        <v>154</v>
      </c>
      <c r="O30" s="47" t="s">
        <v>155</v>
      </c>
      <c r="P30" s="47" t="s">
        <v>156</v>
      </c>
      <c r="Q30" s="47" t="s">
        <v>157</v>
      </c>
      <c r="R30" s="47" t="s">
        <v>158</v>
      </c>
      <c r="S30" s="47" t="s">
        <v>159</v>
      </c>
      <c r="T30" s="47" t="s">
        <v>160</v>
      </c>
      <c r="U30" s="47" t="s">
        <v>161</v>
      </c>
      <c r="V30" s="47" t="s">
        <v>162</v>
      </c>
      <c r="W30" s="47" t="s">
        <v>163</v>
      </c>
      <c r="X30" s="47" t="s">
        <v>164</v>
      </c>
      <c r="Y30" s="47" t="s">
        <v>165</v>
      </c>
      <c r="Z30" s="47" t="s">
        <v>166</v>
      </c>
      <c r="AA30" s="47" t="s">
        <v>167</v>
      </c>
      <c r="AB30" s="47" t="s">
        <v>168</v>
      </c>
      <c r="AC30" s="3"/>
    </row>
    <row r="31" spans="1:29" ht="52.5" customHeight="1" x14ac:dyDescent="0.25">
      <c r="A31" s="3"/>
      <c r="B31" s="69" t="s">
        <v>5</v>
      </c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</row>
    <row r="32" spans="1:29" s="79" customFormat="1" ht="15" x14ac:dyDescent="0.25">
      <c r="A32" s="3"/>
      <c r="B32" s="64" t="s">
        <v>6</v>
      </c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</row>
    <row r="33" spans="1:28" s="77" customFormat="1" ht="15" x14ac:dyDescent="0.25">
      <c r="A33" s="3"/>
      <c r="B33" s="70" t="s">
        <v>7</v>
      </c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</row>
    <row r="34" spans="1:28" s="77" customFormat="1" ht="15" x14ac:dyDescent="0.25">
      <c r="A34" s="3"/>
      <c r="B34" s="162" t="str">
        <f>IF(Projektdaten!$C$5="Fernkälte","Nenn-Kälteleistung [kW]","Thermische Nennwärmeleistung [kW]")</f>
        <v>Thermische Nennwärmeleistung [kW]</v>
      </c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</row>
    <row r="35" spans="1:28" s="77" customFormat="1" ht="15" x14ac:dyDescent="0.25">
      <c r="A35" s="3"/>
      <c r="B35" s="162" t="str">
        <f>IF(Projektdaten!$C$5="Fernkälte","Erzeugte Kältemenge [MWh/a]","Erzeugte Wärmemenge [MWh/a]")</f>
        <v>Erzeugte Wärmemenge [MWh/a]</v>
      </c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</row>
    <row r="36" spans="1:28" s="77" customFormat="1" ht="15" x14ac:dyDescent="0.25">
      <c r="A36" s="3"/>
      <c r="B36" s="63" t="str">
        <f>IF(Projektdaten!$C$5="Fernkälte","Jahresvolllaststunden [h]","Jahresvolllaststunden Wärmeauskopplung [h]")</f>
        <v>Jahresvolllaststunden Wärmeauskopplung [h]</v>
      </c>
      <c r="C36" s="159">
        <f>IFERROR(1000*C35/C34,0)</f>
        <v>0</v>
      </c>
      <c r="D36" s="159">
        <f t="shared" ref="D36" si="2">IFERROR(1000*D35/D34,0)</f>
        <v>0</v>
      </c>
      <c r="E36" s="159">
        <f t="shared" ref="E36" si="3">IFERROR(1000*E35/E34,0)</f>
        <v>0</v>
      </c>
      <c r="F36" s="159">
        <f t="shared" ref="F36" si="4">IFERROR(1000*F35/F34,0)</f>
        <v>0</v>
      </c>
      <c r="G36" s="159">
        <f t="shared" ref="G36" si="5">IFERROR(1000*G35/G34,0)</f>
        <v>0</v>
      </c>
      <c r="H36" s="159">
        <f t="shared" ref="H36" si="6">IFERROR(1000*H35/H34,0)</f>
        <v>0</v>
      </c>
      <c r="I36" s="159">
        <f t="shared" ref="I36" si="7">IFERROR(1000*I35/I34,0)</f>
        <v>0</v>
      </c>
      <c r="J36" s="159">
        <f t="shared" ref="J36" si="8">IFERROR(1000*J35/J34,0)</f>
        <v>0</v>
      </c>
      <c r="K36" s="159">
        <f t="shared" ref="K36" si="9">IFERROR(1000*K35/K34,0)</f>
        <v>0</v>
      </c>
      <c r="L36" s="159">
        <f t="shared" ref="L36" si="10">IFERROR(1000*L35/L34,0)</f>
        <v>0</v>
      </c>
      <c r="M36" s="159">
        <f t="shared" ref="M36" si="11">IFERROR(1000*M35/M34,0)</f>
        <v>0</v>
      </c>
      <c r="N36" s="159">
        <f t="shared" ref="N36" si="12">IFERROR(1000*N35/N34,0)</f>
        <v>0</v>
      </c>
      <c r="O36" s="159">
        <f t="shared" ref="O36" si="13">IFERROR(1000*O35/O34,0)</f>
        <v>0</v>
      </c>
      <c r="P36" s="159">
        <f t="shared" ref="P36" si="14">IFERROR(1000*P35/P34,0)</f>
        <v>0</v>
      </c>
      <c r="Q36" s="159">
        <f t="shared" ref="Q36" si="15">IFERROR(1000*Q35/Q34,0)</f>
        <v>0</v>
      </c>
      <c r="R36" s="159">
        <f t="shared" ref="R36" si="16">IFERROR(1000*R35/R34,0)</f>
        <v>0</v>
      </c>
      <c r="S36" s="159">
        <f t="shared" ref="S36" si="17">IFERROR(1000*S35/S34,0)</f>
        <v>0</v>
      </c>
      <c r="T36" s="159">
        <f t="shared" ref="T36" si="18">IFERROR(1000*T35/T34,0)</f>
        <v>0</v>
      </c>
      <c r="U36" s="159">
        <f t="shared" ref="U36" si="19">IFERROR(1000*U35/U34,0)</f>
        <v>0</v>
      </c>
      <c r="V36" s="159">
        <f t="shared" ref="V36" si="20">IFERROR(1000*V35/V34,0)</f>
        <v>0</v>
      </c>
      <c r="W36" s="159">
        <f t="shared" ref="W36" si="21">IFERROR(1000*W35/W34,0)</f>
        <v>0</v>
      </c>
      <c r="X36" s="159">
        <f t="shared" ref="X36" si="22">IFERROR(1000*X35/X34,0)</f>
        <v>0</v>
      </c>
      <c r="Y36" s="159">
        <f t="shared" ref="Y36" si="23">IFERROR(1000*Y35/Y34,0)</f>
        <v>0</v>
      </c>
      <c r="Z36" s="159">
        <f t="shared" ref="Z36" si="24">IFERROR(1000*Z35/Z34,0)</f>
        <v>0</v>
      </c>
      <c r="AA36" s="159">
        <f t="shared" ref="AA36" si="25">IFERROR(1000*AA35/AA34,0)</f>
        <v>0</v>
      </c>
      <c r="AB36" s="159">
        <f t="shared" ref="AB36" si="26">IFERROR(1000*AB35/AB34,0)</f>
        <v>0</v>
      </c>
    </row>
    <row r="37" spans="1:28" ht="15" x14ac:dyDescent="0.25">
      <c r="A37" s="3"/>
      <c r="B37" s="63" t="s">
        <v>8</v>
      </c>
      <c r="C37" s="161">
        <f>IFERROR(C34/C33,0)</f>
        <v>0</v>
      </c>
      <c r="D37" s="161">
        <f t="shared" ref="D37:AB37" si="27">IFERROR(D34/D33,0)</f>
        <v>0</v>
      </c>
      <c r="E37" s="161">
        <f t="shared" si="27"/>
        <v>0</v>
      </c>
      <c r="F37" s="161">
        <f t="shared" si="27"/>
        <v>0</v>
      </c>
      <c r="G37" s="161">
        <f t="shared" si="27"/>
        <v>0</v>
      </c>
      <c r="H37" s="161">
        <f t="shared" si="27"/>
        <v>0</v>
      </c>
      <c r="I37" s="161">
        <f t="shared" si="27"/>
        <v>0</v>
      </c>
      <c r="J37" s="161">
        <f t="shared" si="27"/>
        <v>0</v>
      </c>
      <c r="K37" s="161">
        <f t="shared" si="27"/>
        <v>0</v>
      </c>
      <c r="L37" s="161">
        <f t="shared" si="27"/>
        <v>0</v>
      </c>
      <c r="M37" s="161">
        <f t="shared" si="27"/>
        <v>0</v>
      </c>
      <c r="N37" s="161">
        <f t="shared" si="27"/>
        <v>0</v>
      </c>
      <c r="O37" s="161">
        <f t="shared" si="27"/>
        <v>0</v>
      </c>
      <c r="P37" s="161">
        <f t="shared" si="27"/>
        <v>0</v>
      </c>
      <c r="Q37" s="161">
        <f t="shared" si="27"/>
        <v>0</v>
      </c>
      <c r="R37" s="161">
        <f t="shared" si="27"/>
        <v>0</v>
      </c>
      <c r="S37" s="161">
        <f t="shared" si="27"/>
        <v>0</v>
      </c>
      <c r="T37" s="161">
        <f t="shared" si="27"/>
        <v>0</v>
      </c>
      <c r="U37" s="161">
        <f t="shared" si="27"/>
        <v>0</v>
      </c>
      <c r="V37" s="161">
        <f t="shared" si="27"/>
        <v>0</v>
      </c>
      <c r="W37" s="161">
        <f t="shared" si="27"/>
        <v>0</v>
      </c>
      <c r="X37" s="161">
        <f t="shared" si="27"/>
        <v>0</v>
      </c>
      <c r="Y37" s="161">
        <f t="shared" si="27"/>
        <v>0</v>
      </c>
      <c r="Z37" s="161">
        <f t="shared" si="27"/>
        <v>0</v>
      </c>
      <c r="AA37" s="161">
        <f t="shared" si="27"/>
        <v>0</v>
      </c>
      <c r="AB37" s="161">
        <f t="shared" si="27"/>
        <v>0</v>
      </c>
    </row>
    <row r="38" spans="1:28" ht="15" x14ac:dyDescent="0.25">
      <c r="A38" s="3"/>
      <c r="B38" s="162" t="str">
        <f>IF(Projektdaten!$C$5="Fernkälte","Energieträger Antriebsenergie","Brennstoffart 1")</f>
        <v>Brennstoffart 1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</row>
    <row r="39" spans="1:28" ht="15" x14ac:dyDescent="0.25">
      <c r="A39" s="3"/>
      <c r="B39" s="162" t="s">
        <v>70</v>
      </c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</row>
    <row r="40" spans="1:28" ht="15" x14ac:dyDescent="0.25">
      <c r="A40" s="3"/>
      <c r="B40" s="162" t="s">
        <v>71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</row>
    <row r="41" spans="1:28" s="77" customFormat="1" ht="15" x14ac:dyDescent="0.25">
      <c r="A41" s="3"/>
      <c r="B41" s="162" t="s">
        <v>10</v>
      </c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</row>
    <row r="42" spans="1:28" s="77" customFormat="1" ht="15" x14ac:dyDescent="0.25">
      <c r="A42" s="3"/>
      <c r="B42" s="162" t="s">
        <v>11</v>
      </c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</row>
    <row r="43" spans="1:28" s="77" customFormat="1" ht="15" x14ac:dyDescent="0.25">
      <c r="A43" s="3"/>
      <c r="B43" s="162" t="s">
        <v>12</v>
      </c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</row>
    <row r="44" spans="1:28" s="77" customFormat="1" ht="15" x14ac:dyDescent="0.25">
      <c r="A44" s="3"/>
      <c r="B44" s="162" t="str">
        <f>IF(Projektdaten!$C$5="Fernkälte","Antriebsenergie Kälteerzeuger [MWh/a]:","Antriebsenergie Wärmepumpe [MWh/a]:")</f>
        <v>Antriebsenergie Wärmepumpe [MWh/a]:</v>
      </c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</row>
    <row r="45" spans="1:28" s="77" customFormat="1" ht="15" x14ac:dyDescent="0.25">
      <c r="A45" s="3"/>
      <c r="B45" s="162" t="str">
        <f>IF(Projektdaten!$C$5="Fernkälte","Kältemittel:","Kollektorfläche [m²]:")</f>
        <v>Kollektorfläche [m²]:</v>
      </c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</row>
    <row r="46" spans="1:28" s="77" customFormat="1" ht="15" x14ac:dyDescent="0.25">
      <c r="A46" s="3"/>
      <c r="B46" s="162" t="str">
        <f>IF(Projektdaten!$C$5="Fernkälte","GWP:","Pufferspeicher [m³]:")</f>
        <v>Pufferspeicher [m³]:</v>
      </c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</row>
    <row r="47" spans="1:28" s="77" customFormat="1" ht="15" x14ac:dyDescent="0.25">
      <c r="A47" s="3"/>
      <c r="B47" s="70" t="s">
        <v>13</v>
      </c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</row>
    <row r="48" spans="1:28" ht="15" x14ac:dyDescent="0.25">
      <c r="B48" s="3"/>
    </row>
  </sheetData>
  <sheetProtection algorithmName="SHA-512" hashValue="H2kPXrfHur2aftZdB8v0EMD7hgxnxB6ERHvvtjrnyayYPROWA+5IHVQGVbDB03PW4EcDL1gA4ctzecXOYMULsw==" saltValue="al9yMNAwUFK75e9+unkwoQ==" spinCount="100000" sheet="1" selectLockedCells="1"/>
  <mergeCells count="4">
    <mergeCell ref="C3:F3"/>
    <mergeCell ref="C4:F4"/>
    <mergeCell ref="B1:I1"/>
    <mergeCell ref="B2:F2"/>
  </mergeCells>
  <phoneticPr fontId="12" type="noConversion"/>
  <dataValidations count="1">
    <dataValidation type="list" allowBlank="1" showInputMessage="1" showErrorMessage="1" sqref="C31:AB31 C9:AB9" xr:uid="{281421EF-FED3-4B5D-9C4E-671655594516}">
      <formula1>Anlagenauswahl</formula1>
    </dataValidation>
  </dataValidations>
  <pageMargins left="0.23622047244094491" right="0.23622047244094491" top="0.74803149606299213" bottom="0.74803149606299213" header="0.31496062992125984" footer="0.31496062992125984"/>
  <pageSetup paperSize="9" scale="27" orientation="landscape" r:id="rId1"/>
  <headerFooter>
    <oddFooter>&amp;L&amp;9Version 09/2026&amp;R&amp;9Seite &amp;P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1BE2A43-E7CE-4549-BF29-23B02883FDE7}">
            <xm:f>Projektdaten!$C$5="Klimafreundliche Fernwärme"</xm:f>
            <x14:dxf>
              <font>
                <color theme="1" tint="0.34998626667073579"/>
              </font>
              <fill>
                <patternFill>
                  <bgColor rgb="FFA6A6A6"/>
                </patternFill>
              </fill>
            </x14:dxf>
          </x14:cfRule>
          <xm:sqref>A1 J1:AC1 A2:B2 G2:AC2 A3:AC48</xm:sqref>
        </x14:conditionalFormatting>
        <x14:conditionalFormatting xmlns:xm="http://schemas.microsoft.com/office/excel/2006/main">
          <x14:cfRule type="expression" priority="4" id="{3616219C-DCD2-4815-97D8-1882C346E628}">
            <xm:f>Projektdaten!$C$5="Fernkälte"</xm:f>
            <x14:dxf>
              <font>
                <color theme="1" tint="0.34998626667073579"/>
              </font>
              <fill>
                <patternFill>
                  <bgColor theme="0" tint="-0.34998626667073579"/>
                </patternFill>
              </fill>
            </x14:dxf>
          </x14:cfRule>
          <xm:sqref>B14 B15:AB15 B17:AB21 B33:AB33 B37:AB37 B39:AB43</xm:sqref>
        </x14:conditionalFormatting>
        <x14:conditionalFormatting xmlns:xm="http://schemas.microsoft.com/office/excel/2006/main">
          <x14:cfRule type="expression" priority="3" id="{EE4A72E4-2A3C-4041-B2BD-84FB502D18AB}">
            <xm:f>Projektdaten!$C$5="Fernkälte"</xm:f>
            <x14:dxf>
              <font>
                <color theme="1" tint="0.34998626667073579"/>
              </font>
              <fill>
                <patternFill>
                  <bgColor theme="0" tint="-0.34998626667073579"/>
                </patternFill>
              </fill>
            </x14:dxf>
          </x14:cfRule>
          <xm:sqref>B36</xm:sqref>
        </x14:conditionalFormatting>
        <x14:conditionalFormatting xmlns:xm="http://schemas.microsoft.com/office/excel/2006/main">
          <x14:cfRule type="expression" priority="1" id="{8A3F9607-D651-42D3-A869-AA329C57D784}">
            <xm:f>Projektdaten!$C$5="Fernkälte"</xm:f>
            <x14:dxf>
              <font>
                <color theme="1" tint="0.34998626667073579"/>
              </font>
              <fill>
                <patternFill>
                  <bgColor theme="1" tint="0.499984740745262"/>
                </patternFill>
              </fill>
            </x14:dxf>
          </x14:cfRule>
          <xm:sqref>B1:I1</xm:sqref>
        </x14:conditionalFormatting>
        <x14:conditionalFormatting xmlns:xm="http://schemas.microsoft.com/office/excel/2006/main">
          <x14:cfRule type="expression" priority="6" id="{E0186379-9AD0-4763-BD74-56950A5ADDE7}">
            <xm:f>Projektdaten!$C$5="Fernkälte"</xm:f>
            <x14:dxf>
              <font>
                <color theme="1" tint="0.34998626667073579"/>
              </font>
              <fill>
                <patternFill>
                  <bgColor theme="0" tint="-0.34998626667073579"/>
                </patternFill>
              </fill>
            </x14:dxf>
          </x14:cfRule>
          <xm:sqref>B11:AB11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C245943-0875-4DED-A293-79D3E2B1C068}">
          <x14:formula1>
            <xm:f>'Drop Down'!$F$3:$F$20</xm:f>
          </x14:formula1>
          <xm:sqref>C16:AB18 C38:AB40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D3125-502D-44EC-AB39-64ABBD280DEB}">
  <sheetPr codeName="Tabelle3">
    <pageSetUpPr fitToPage="1"/>
  </sheetPr>
  <dimension ref="A1:AC78"/>
  <sheetViews>
    <sheetView zoomScaleNormal="100" zoomScaleSheetLayoutView="80" workbookViewId="0">
      <selection activeCell="C9" sqref="C9"/>
    </sheetView>
  </sheetViews>
  <sheetFormatPr baseColWidth="10" defaultColWidth="9.28515625" defaultRowHeight="12.75" x14ac:dyDescent="0.2"/>
  <cols>
    <col min="1" max="1" width="1" style="2" customWidth="1"/>
    <col min="2" max="2" width="56.5703125" style="2" customWidth="1"/>
    <col min="3" max="3" width="25.42578125" style="2" customWidth="1"/>
    <col min="4" max="4" width="23.42578125" style="2" customWidth="1"/>
    <col min="5" max="5" width="22" style="2" customWidth="1"/>
    <col min="6" max="6" width="30" style="2" customWidth="1"/>
    <col min="7" max="7" width="9.28515625" style="2" customWidth="1"/>
    <col min="8" max="16384" width="9.28515625" style="2"/>
  </cols>
  <sheetData>
    <row r="1" spans="1:29" ht="32.25" customHeight="1" x14ac:dyDescent="0.25">
      <c r="A1" s="3"/>
      <c r="B1" s="228" t="s">
        <v>207</v>
      </c>
      <c r="C1" s="228"/>
      <c r="D1" s="228"/>
      <c r="E1" s="228"/>
      <c r="F1" s="228"/>
      <c r="G1" s="228"/>
      <c r="H1" s="228"/>
      <c r="I1" s="228"/>
    </row>
    <row r="2" spans="1:29" s="59" customFormat="1" ht="72" customHeight="1" x14ac:dyDescent="0.25">
      <c r="A2" s="48"/>
      <c r="B2" s="232" t="s">
        <v>170</v>
      </c>
      <c r="C2" s="232"/>
      <c r="D2" s="232"/>
      <c r="E2" s="232"/>
      <c r="F2" s="232"/>
      <c r="AC2" s="48"/>
    </row>
    <row r="3" spans="1:29" ht="18.75" x14ac:dyDescent="0.25">
      <c r="A3" s="3"/>
      <c r="B3" s="192" t="s">
        <v>1</v>
      </c>
      <c r="C3" s="225" t="str">
        <f>IF(Projektdaten!C3=0,"",Projektdaten!C3)</f>
        <v/>
      </c>
      <c r="D3" s="226"/>
      <c r="E3" s="226"/>
      <c r="F3" s="227"/>
      <c r="AC3" s="3"/>
    </row>
    <row r="4" spans="1:29" ht="18.75" x14ac:dyDescent="0.25">
      <c r="B4" s="192" t="s">
        <v>221</v>
      </c>
      <c r="C4" s="225" t="str">
        <f>IF(Projektdaten!C4=0,"",Projektdaten!C4)</f>
        <v/>
      </c>
      <c r="D4" s="226"/>
      <c r="E4" s="226"/>
      <c r="F4" s="22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8.75" x14ac:dyDescent="0.25">
      <c r="B5" s="49"/>
      <c r="C5" s="57"/>
      <c r="D5" s="58"/>
      <c r="E5" s="58"/>
      <c r="F5" s="58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s="56" customFormat="1" ht="18.75" customHeight="1" x14ac:dyDescent="0.3">
      <c r="A6" s="197"/>
      <c r="B6" s="230" t="s">
        <v>14</v>
      </c>
      <c r="C6" s="230"/>
      <c r="D6" s="230"/>
      <c r="E6" s="230"/>
      <c r="F6" s="230"/>
      <c r="G6" s="199"/>
      <c r="AC6" s="55"/>
    </row>
    <row r="7" spans="1:29" ht="12.75" hidden="1" customHeight="1" x14ac:dyDescent="0.25">
      <c r="A7" s="3"/>
      <c r="B7" s="1"/>
      <c r="C7" s="1"/>
      <c r="G7" s="3"/>
    </row>
    <row r="8" spans="1:29" ht="18" customHeight="1" x14ac:dyDescent="0.25">
      <c r="A8" s="3"/>
      <c r="B8" s="231" t="s">
        <v>15</v>
      </c>
      <c r="C8" s="231"/>
      <c r="D8" s="231"/>
      <c r="E8" s="231"/>
      <c r="F8" s="231"/>
      <c r="G8" s="3"/>
    </row>
    <row r="9" spans="1:29" ht="12.75" customHeight="1" x14ac:dyDescent="0.25">
      <c r="A9" s="3"/>
      <c r="B9" s="164" t="str">
        <f>IF(Projektdaten!$C$5="Fernkälte","Verkaufte Kältemenge [MWh/a]","Verkaufte Wärmemenge [MWh/a]")</f>
        <v>Verkaufte Wärmemenge [MWh/a]</v>
      </c>
      <c r="C9" s="83"/>
      <c r="G9" s="3"/>
    </row>
    <row r="10" spans="1:29" ht="12.75" customHeight="1" x14ac:dyDescent="0.25">
      <c r="A10" s="3"/>
      <c r="B10" s="165" t="s">
        <v>16</v>
      </c>
      <c r="C10" s="83"/>
      <c r="G10" s="3"/>
    </row>
    <row r="11" spans="1:29" ht="12.75" customHeight="1" x14ac:dyDescent="0.25">
      <c r="A11" s="3"/>
      <c r="B11" s="165" t="str">
        <f>IF(Projektdaten!$C$5="Fernkälte","Anzahl der Kälteabnehmer und Kälteabnehmerinnen","Anzahl der Wärmeabnehmer und Wärmeabnehmerinnen")</f>
        <v>Anzahl der Wärmeabnehmer und Wärmeabnehmerinnen</v>
      </c>
      <c r="C11" s="156"/>
      <c r="G11" s="3"/>
    </row>
    <row r="12" spans="1:29" ht="12.75" customHeight="1" x14ac:dyDescent="0.25">
      <c r="A12" s="3"/>
      <c r="B12" s="45" t="s">
        <v>17</v>
      </c>
      <c r="C12" s="83"/>
      <c r="G12" s="3"/>
    </row>
    <row r="13" spans="1:29" ht="12.75" customHeight="1" x14ac:dyDescent="0.25">
      <c r="A13" s="3"/>
      <c r="G13" s="3"/>
    </row>
    <row r="14" spans="1:29" s="56" customFormat="1" ht="18.75" customHeight="1" x14ac:dyDescent="0.3">
      <c r="A14" s="197"/>
      <c r="B14" s="230" t="s">
        <v>18</v>
      </c>
      <c r="C14" s="230"/>
      <c r="D14" s="230"/>
      <c r="E14" s="230"/>
      <c r="F14" s="230"/>
      <c r="G14" s="199"/>
      <c r="AC14" s="55"/>
    </row>
    <row r="15" spans="1:29" ht="12.75" hidden="1" customHeight="1" x14ac:dyDescent="0.25">
      <c r="A15" s="3"/>
      <c r="G15" s="3"/>
    </row>
    <row r="16" spans="1:29" ht="18" customHeight="1" x14ac:dyDescent="0.25">
      <c r="A16" s="3"/>
      <c r="B16" s="231" t="s">
        <v>19</v>
      </c>
      <c r="C16" s="231"/>
      <c r="D16" s="231"/>
      <c r="E16" s="231"/>
      <c r="F16" s="231"/>
      <c r="G16" s="3"/>
    </row>
    <row r="17" spans="1:29" ht="12.75" customHeight="1" x14ac:dyDescent="0.25">
      <c r="A17" s="3"/>
      <c r="B17" s="4"/>
      <c r="G17" s="3"/>
    </row>
    <row r="18" spans="1:29" ht="30" x14ac:dyDescent="0.25">
      <c r="A18" s="3"/>
      <c r="B18" s="61" t="s">
        <v>0</v>
      </c>
      <c r="C18" s="196" t="s">
        <v>171</v>
      </c>
      <c r="D18" s="196" t="s">
        <v>222</v>
      </c>
      <c r="E18" s="196" t="s">
        <v>172</v>
      </c>
      <c r="F18" s="196" t="s">
        <v>173</v>
      </c>
      <c r="G18" s="3"/>
    </row>
    <row r="19" spans="1:29" ht="12.75" customHeight="1" x14ac:dyDescent="0.25">
      <c r="A19" s="3"/>
      <c r="B19" s="164" t="s">
        <v>20</v>
      </c>
      <c r="C19" s="157"/>
      <c r="D19" s="157"/>
      <c r="E19" s="157"/>
      <c r="F19" s="83"/>
      <c r="G19" s="3"/>
    </row>
    <row r="20" spans="1:29" ht="12.75" customHeight="1" x14ac:dyDescent="0.25">
      <c r="A20" s="3"/>
      <c r="B20" s="165" t="s">
        <v>21</v>
      </c>
      <c r="C20" s="157"/>
      <c r="D20" s="157"/>
      <c r="E20" s="157"/>
      <c r="F20" s="83"/>
      <c r="G20" s="3"/>
    </row>
    <row r="21" spans="1:29" ht="12.75" customHeight="1" x14ac:dyDescent="0.25">
      <c r="A21" s="3"/>
      <c r="B21" s="165" t="s">
        <v>22</v>
      </c>
      <c r="C21" s="157"/>
      <c r="D21" s="157"/>
      <c r="E21" s="157"/>
      <c r="F21" s="83"/>
      <c r="G21" s="3"/>
    </row>
    <row r="22" spans="1:29" ht="12.75" customHeight="1" x14ac:dyDescent="0.25">
      <c r="A22" s="3"/>
      <c r="B22" s="165" t="s">
        <v>23</v>
      </c>
      <c r="C22" s="157"/>
      <c r="D22" s="157"/>
      <c r="E22" s="157"/>
      <c r="F22" s="83"/>
      <c r="G22" s="3"/>
    </row>
    <row r="23" spans="1:29" ht="12.75" customHeight="1" x14ac:dyDescent="0.25">
      <c r="A23" s="3"/>
      <c r="B23" s="164" t="s">
        <v>24</v>
      </c>
      <c r="C23" s="157"/>
      <c r="D23" s="157"/>
      <c r="E23" s="157"/>
      <c r="F23" s="83"/>
      <c r="G23" s="3"/>
    </row>
    <row r="24" spans="1:29" ht="12.75" customHeight="1" x14ac:dyDescent="0.25">
      <c r="A24" s="3"/>
      <c r="B24" s="46" t="s">
        <v>25</v>
      </c>
      <c r="C24" s="75">
        <f>SUM(C19:C23)</f>
        <v>0</v>
      </c>
      <c r="D24" s="62" t="s">
        <v>0</v>
      </c>
      <c r="E24" s="75">
        <f>SUM(E19:E23)</f>
        <v>0</v>
      </c>
      <c r="F24" s="62" t="s">
        <v>0</v>
      </c>
      <c r="G24" s="3"/>
    </row>
    <row r="25" spans="1:29" ht="12.75" customHeight="1" x14ac:dyDescent="0.25">
      <c r="A25" s="3"/>
      <c r="G25" s="3"/>
    </row>
    <row r="26" spans="1:29" ht="60" x14ac:dyDescent="0.25">
      <c r="A26" s="3"/>
      <c r="C26" s="196" t="s">
        <v>174</v>
      </c>
      <c r="D26" s="196" t="s">
        <v>223</v>
      </c>
      <c r="G26" s="3"/>
    </row>
    <row r="27" spans="1:29" ht="12.75" customHeight="1" x14ac:dyDescent="0.25">
      <c r="A27" s="3"/>
      <c r="B27" s="44" t="s">
        <v>26</v>
      </c>
      <c r="C27" s="157"/>
      <c r="D27" s="83"/>
      <c r="G27" s="3"/>
    </row>
    <row r="28" spans="1:29" ht="12.75" customHeight="1" x14ac:dyDescent="0.25">
      <c r="A28" s="3"/>
      <c r="B28" s="45" t="s">
        <v>27</v>
      </c>
      <c r="C28" s="157"/>
      <c r="D28" s="83"/>
      <c r="G28" s="3"/>
    </row>
    <row r="29" spans="1:29" ht="12.75" customHeight="1" x14ac:dyDescent="0.25">
      <c r="B29" s="3"/>
      <c r="C29" s="3"/>
      <c r="D29" s="3"/>
      <c r="E29" s="3"/>
      <c r="F29" s="3"/>
    </row>
    <row r="30" spans="1:29" s="56" customFormat="1" ht="18.75" customHeight="1" x14ac:dyDescent="0.3">
      <c r="A30" s="197"/>
      <c r="B30" s="230" t="s">
        <v>215</v>
      </c>
      <c r="C30" s="230"/>
      <c r="D30" s="230"/>
      <c r="E30" s="230"/>
      <c r="F30" s="230"/>
      <c r="G30" s="199"/>
      <c r="AC30" s="55"/>
    </row>
    <row r="31" spans="1:29" ht="18" customHeight="1" x14ac:dyDescent="0.25">
      <c r="A31" s="3"/>
      <c r="B31" s="231" t="s">
        <v>210</v>
      </c>
      <c r="C31" s="231"/>
      <c r="D31" s="231"/>
      <c r="E31" s="231"/>
      <c r="F31" s="231"/>
      <c r="G31" s="3"/>
    </row>
    <row r="32" spans="1:29" ht="12.75" customHeight="1" x14ac:dyDescent="0.25">
      <c r="A32" s="3"/>
      <c r="G32" s="3"/>
    </row>
    <row r="33" spans="1:29" ht="12.75" customHeight="1" x14ac:dyDescent="0.25">
      <c r="A33" s="3"/>
      <c r="B33" s="60" t="str">
        <f>IF(Projektdaten!$C$5="Fernkälte","Verkaufte Kältemenge [MWh/a]","Verkaufte Wärmemenge [MWh/a]")</f>
        <v>Verkaufte Wärmemenge [MWh/a]</v>
      </c>
      <c r="C33" s="73">
        <f>Abnehmerliste!J201/1000</f>
        <v>0</v>
      </c>
      <c r="G33" s="3"/>
    </row>
    <row r="34" spans="1:29" ht="12.75" customHeight="1" x14ac:dyDescent="0.25">
      <c r="A34" s="3"/>
      <c r="B34" s="60" t="s">
        <v>16</v>
      </c>
      <c r="C34" s="73">
        <f>Abnehmerliste!I201</f>
        <v>0</v>
      </c>
      <c r="G34" s="3"/>
    </row>
    <row r="35" spans="1:29" ht="12.75" customHeight="1" x14ac:dyDescent="0.25">
      <c r="A35" s="3"/>
      <c r="B35" s="60" t="str">
        <f>IF(Projektdaten!$C$5="Fernkälte","Anzahl der Kälteabnehmer und Kälteabnehmerinnen","Anzahl der Wärmeabnehmer und Wärmeabnehmerinnen")</f>
        <v>Anzahl der Wärmeabnehmer und Wärmeabnehmerinnen</v>
      </c>
      <c r="C35" s="73">
        <f>COUNTA(Abnehmerliste!D11:D200)</f>
        <v>0</v>
      </c>
      <c r="G35" s="3"/>
    </row>
    <row r="36" spans="1:29" ht="12.75" customHeight="1" x14ac:dyDescent="0.25">
      <c r="A36" s="3"/>
      <c r="B36" s="60" t="s">
        <v>17</v>
      </c>
      <c r="C36" s="73">
        <f>Rohrnetzverlustberechnung!E34</f>
        <v>0</v>
      </c>
      <c r="G36" s="3"/>
    </row>
    <row r="37" spans="1:29" ht="12.75" customHeight="1" x14ac:dyDescent="0.25">
      <c r="A37" s="3"/>
      <c r="B37" s="187" t="str">
        <f>IFERROR(IF(Projektdaten!$C$5="Fernkälte","Trassenlänge (Manuelle Eingabe für Fernkälte) [m]",""),"")</f>
        <v/>
      </c>
      <c r="C37" s="186"/>
      <c r="G37" s="3"/>
    </row>
    <row r="38" spans="1:29" ht="12.75" customHeight="1" x14ac:dyDescent="0.25">
      <c r="A38" s="3"/>
      <c r="G38" s="3"/>
    </row>
    <row r="39" spans="1:29" s="56" customFormat="1" ht="18.75" customHeight="1" x14ac:dyDescent="0.3">
      <c r="A39" s="197"/>
      <c r="B39" s="230" t="s">
        <v>18</v>
      </c>
      <c r="C39" s="230"/>
      <c r="D39" s="230"/>
      <c r="E39" s="230"/>
      <c r="F39" s="230"/>
      <c r="AC39" s="55"/>
    </row>
    <row r="40" spans="1:29" ht="18" customHeight="1" x14ac:dyDescent="0.25">
      <c r="A40" s="3"/>
      <c r="B40" s="231" t="s">
        <v>211</v>
      </c>
      <c r="C40" s="231"/>
      <c r="D40" s="231"/>
      <c r="E40" s="231"/>
      <c r="F40" s="231"/>
      <c r="G40" s="3"/>
    </row>
    <row r="41" spans="1:29" ht="12.75" customHeight="1" x14ac:dyDescent="0.25">
      <c r="A41" s="3"/>
      <c r="G41" s="3"/>
    </row>
    <row r="42" spans="1:29" ht="30" x14ac:dyDescent="0.25">
      <c r="A42" s="3"/>
      <c r="B42" s="61" t="s">
        <v>0</v>
      </c>
      <c r="C42" s="196" t="s">
        <v>171</v>
      </c>
      <c r="D42" s="196" t="s">
        <v>222</v>
      </c>
      <c r="E42" s="196" t="s">
        <v>175</v>
      </c>
      <c r="F42" s="196" t="s">
        <v>173</v>
      </c>
      <c r="G42" s="3"/>
    </row>
    <row r="43" spans="1:29" ht="12.75" customHeight="1" x14ac:dyDescent="0.25">
      <c r="A43" s="3"/>
      <c r="B43" s="164" t="s">
        <v>20</v>
      </c>
      <c r="C43" s="157"/>
      <c r="D43" s="157"/>
      <c r="E43" s="157"/>
      <c r="F43" s="83"/>
      <c r="G43" s="3"/>
    </row>
    <row r="44" spans="1:29" ht="12.75" customHeight="1" x14ac:dyDescent="0.25">
      <c r="A44" s="3"/>
      <c r="B44" s="164" t="s">
        <v>21</v>
      </c>
      <c r="C44" s="157"/>
      <c r="D44" s="157"/>
      <c r="E44" s="157"/>
      <c r="F44" s="83"/>
      <c r="G44" s="3"/>
    </row>
    <row r="45" spans="1:29" ht="12.75" customHeight="1" x14ac:dyDescent="0.25">
      <c r="A45" s="3"/>
      <c r="B45" s="164" t="s">
        <v>22</v>
      </c>
      <c r="C45" s="157"/>
      <c r="D45" s="157"/>
      <c r="E45" s="157"/>
      <c r="F45" s="83"/>
      <c r="G45" s="3"/>
    </row>
    <row r="46" spans="1:29" ht="12.75" customHeight="1" x14ac:dyDescent="0.25">
      <c r="A46" s="3"/>
      <c r="B46" s="164" t="s">
        <v>23</v>
      </c>
      <c r="C46" s="157"/>
      <c r="D46" s="157"/>
      <c r="E46" s="157"/>
      <c r="F46" s="83"/>
      <c r="G46" s="3"/>
    </row>
    <row r="47" spans="1:29" ht="12.75" customHeight="1" x14ac:dyDescent="0.25">
      <c r="A47" s="3"/>
      <c r="B47" s="164" t="s">
        <v>24</v>
      </c>
      <c r="C47" s="157"/>
      <c r="D47" s="157"/>
      <c r="E47" s="157"/>
      <c r="F47" s="83"/>
      <c r="G47" s="3"/>
    </row>
    <row r="48" spans="1:29" ht="12.75" customHeight="1" x14ac:dyDescent="0.25">
      <c r="A48" s="3"/>
      <c r="B48" s="46" t="s">
        <v>25</v>
      </c>
      <c r="C48" s="75">
        <f>SUM(C43:C47)</f>
        <v>0</v>
      </c>
      <c r="D48" s="62" t="s">
        <v>0</v>
      </c>
      <c r="E48" s="75">
        <f>SUM(E43:E47)</f>
        <v>0</v>
      </c>
      <c r="F48" s="62" t="s">
        <v>0</v>
      </c>
      <c r="G48" s="3"/>
    </row>
    <row r="49" spans="1:29" ht="12.75" customHeight="1" x14ac:dyDescent="0.25">
      <c r="A49" s="3"/>
      <c r="C49" s="166"/>
      <c r="D49" s="167" t="s">
        <v>28</v>
      </c>
      <c r="E49" s="75">
        <f>IFERROR(100*(E43+E44)/E48,0)</f>
        <v>0</v>
      </c>
      <c r="G49" s="3"/>
    </row>
    <row r="50" spans="1:29" ht="12.75" customHeight="1" x14ac:dyDescent="0.25">
      <c r="A50" s="3"/>
      <c r="C50" s="166"/>
      <c r="D50" s="167" t="s">
        <v>29</v>
      </c>
      <c r="E50" s="75">
        <f>IFERROR((E43/(E43+E44)*F43)+(E44/(E43+E44)*F44),0)</f>
        <v>0</v>
      </c>
      <c r="G50" s="3"/>
    </row>
    <row r="51" spans="1:29" ht="12.75" customHeight="1" x14ac:dyDescent="0.25">
      <c r="A51" s="3"/>
      <c r="G51" s="3"/>
    </row>
    <row r="52" spans="1:29" ht="60" x14ac:dyDescent="0.25">
      <c r="A52" s="3"/>
      <c r="C52" s="196" t="s">
        <v>174</v>
      </c>
      <c r="D52" s="196" t="s">
        <v>223</v>
      </c>
      <c r="G52" s="3"/>
    </row>
    <row r="53" spans="1:29" ht="12.75" customHeight="1" x14ac:dyDescent="0.25">
      <c r="A53" s="3"/>
      <c r="B53" s="164" t="s">
        <v>26</v>
      </c>
      <c r="C53" s="157"/>
      <c r="D53" s="83"/>
      <c r="G53" s="3"/>
    </row>
    <row r="54" spans="1:29" ht="12.75" customHeight="1" x14ac:dyDescent="0.25">
      <c r="A54" s="3"/>
      <c r="B54" s="164" t="s">
        <v>27</v>
      </c>
      <c r="C54" s="157"/>
      <c r="D54" s="83"/>
      <c r="G54" s="3"/>
    </row>
    <row r="55" spans="1:29" ht="12.75" customHeight="1" x14ac:dyDescent="0.25">
      <c r="B55" s="3"/>
      <c r="C55" s="3"/>
      <c r="D55" s="3"/>
      <c r="E55" s="3"/>
      <c r="F55" s="3"/>
    </row>
    <row r="56" spans="1:29" s="56" customFormat="1" ht="18.75" customHeight="1" x14ac:dyDescent="0.3">
      <c r="A56" s="197"/>
      <c r="B56" s="230" t="s">
        <v>30</v>
      </c>
      <c r="C56" s="230"/>
      <c r="D56" s="230"/>
      <c r="E56" s="230"/>
      <c r="F56" s="230"/>
      <c r="G56" s="199"/>
      <c r="AC56" s="55"/>
    </row>
    <row r="57" spans="1:29" ht="30" x14ac:dyDescent="0.25">
      <c r="A57" s="3"/>
      <c r="C57" s="196" t="s">
        <v>213</v>
      </c>
      <c r="E57" s="196" t="s">
        <v>212</v>
      </c>
      <c r="G57" s="3"/>
    </row>
    <row r="58" spans="1:29" ht="12.75" customHeight="1" x14ac:dyDescent="0.25">
      <c r="A58" s="3"/>
      <c r="B58" s="164" t="s">
        <v>31</v>
      </c>
      <c r="C58" s="73">
        <f>SUM(Anlagenkomponenten!C12:AB12)</f>
        <v>0</v>
      </c>
      <c r="E58" s="73">
        <f>SUM(Anlagenkomponenten!C34:AB34)</f>
        <v>0</v>
      </c>
      <c r="G58" s="3"/>
      <c r="P58" s="72"/>
    </row>
    <row r="59" spans="1:29" ht="12.75" customHeight="1" x14ac:dyDescent="0.25">
      <c r="A59" s="3"/>
      <c r="B59" s="164" t="s">
        <v>32</v>
      </c>
      <c r="C59" s="73">
        <f>IFERROR(SUM(SUMIF(Anlagenkomponenten!9:9,'Drop Down'!B3,Anlagenkomponenten!13:13),SUMIF(Anlagenkomponenten!9:9,'Drop Down'!B4,Anlagenkomponenten!13:13))*1000/SUM(SUMIF(Anlagenkomponenten!9:9,'Drop Down'!B3,Anlagenkomponenten!12:12),SUMIF(Anlagenkomponenten!9:9,'Drop Down'!B4,Anlagenkomponenten!12:12)),0)</f>
        <v>0</v>
      </c>
      <c r="D59" s="3"/>
      <c r="E59" s="73">
        <f>IFERROR(SUM(SUMIF(Anlagenkomponenten!31:31,'Drop Down'!B3,Anlagenkomponenten!35:35),SUMIF(Anlagenkomponenten!31:31,'Drop Down'!B4,Anlagenkomponenten!35:35))*1000/SUM(SUMIF(Anlagenkomponenten!31:31,'Drop Down'!B3,Anlagenkomponenten!34:34),SUMIF(Anlagenkomponenten!31:31,'Drop Down'!B4,Anlagenkomponenten!34:34)),0)</f>
        <v>0</v>
      </c>
      <c r="F59" s="3"/>
      <c r="G59" s="3"/>
    </row>
    <row r="60" spans="1:29" ht="12.75" customHeight="1" x14ac:dyDescent="0.25">
      <c r="A60" s="3"/>
      <c r="B60" s="164" t="s">
        <v>33</v>
      </c>
      <c r="C60" s="73">
        <f>IFERROR(SUM(SUMIF(Anlagenkomponenten!9:9,'Drop Down'!B3,Anlagenkomponenten!13:13),SUMIF(Anlagenkomponenten!9:9,'Drop Down'!B4,Anlagenkomponenten!13:13),SUMIF(Anlagenkomponenten!9:9,'Drop Down'!B5,Anlagenkomponenten!13:13),SUMIF(Anlagenkomponenten!9:9,'Drop Down'!B6,Anlagenkomponenten!13:13))*100/E24,0)</f>
        <v>0</v>
      </c>
      <c r="E60" s="73">
        <f>IFERROR(SUM(SUMIF(Anlagenkomponenten!31:31,'Drop Down'!B3,Anlagenkomponenten!35:35),SUMIF(Anlagenkomponenten!31:31,'Drop Down'!B4,Anlagenkomponenten!35:35),SUMIF(Anlagenkomponenten!31:31,'Drop Down'!B5,Anlagenkomponenten!35:35),SUMIF(Anlagenkomponenten!31:31,'Drop Down'!B6,Anlagenkomponenten!35:35))*100/E48,0)</f>
        <v>0</v>
      </c>
      <c r="G60" s="3"/>
    </row>
    <row r="61" spans="1:29" ht="12.75" customHeight="1" x14ac:dyDescent="0.25">
      <c r="A61" s="3"/>
      <c r="B61" s="164" t="s">
        <v>34</v>
      </c>
      <c r="C61" s="73">
        <f>IFERROR(SUMIF(Anlagenkomponenten!9:9,'Drop Down'!B4,Anlagenkomponenten!21:21)*100000/(SUMIF(Anlagenkomponenten!9:9,'Drop Down'!B4,Anlagenkomponenten!11:11)*SUMIF(Anlagenkomponenten!9:9,'Drop Down'!B4,Anlagenkomponenten!14:14)),0)</f>
        <v>0</v>
      </c>
      <c r="E61" s="73">
        <f>IFERROR(SUMIF(Anlagenkomponenten!31:31,'Drop Down'!B4,Anlagenkomponenten!43:43)*100000/(SUMIF(Anlagenkomponenten!31:31,'Drop Down'!B4,Anlagenkomponenten!33:33)*SUMIF(Anlagenkomponenten!31:31,'Drop Down'!B4,Anlagenkomponenten!36:36)),0)</f>
        <v>0</v>
      </c>
      <c r="G61" s="3"/>
    </row>
    <row r="62" spans="1:29" ht="12.75" customHeight="1" x14ac:dyDescent="0.25">
      <c r="A62" s="3"/>
      <c r="B62" s="164" t="s">
        <v>35</v>
      </c>
      <c r="C62" s="73">
        <f>SUM(Anlagenkomponenten!C13:AB13)</f>
        <v>0</v>
      </c>
      <c r="E62" s="73">
        <f>SUM(Anlagenkomponenten!C35:AB35)</f>
        <v>0</v>
      </c>
      <c r="G62" s="3"/>
    </row>
    <row r="63" spans="1:29" ht="12.75" customHeight="1" x14ac:dyDescent="0.25">
      <c r="A63" s="3"/>
      <c r="B63" s="164" t="s">
        <v>36</v>
      </c>
      <c r="C63" s="73">
        <f>IFERROR(SUM(SUMIF(Anlagenkomponenten!9:9,'Drop Down'!B7,Anlagenkomponenten!13:13),SUMIF(Anlagenkomponenten!9:9,'Drop Down'!B8,Anlagenkomponenten!13:13)),0)</f>
        <v>0</v>
      </c>
      <c r="E63" s="73">
        <f>IFERROR(SUM(SUMIF(Anlagenkomponenten!31:31,'Drop Down'!B7,Anlagenkomponenten!35:35),SUMIF(Anlagenkomponenten!31:31,'Drop Down'!B8,Anlagenkomponenten!35:35)),0)</f>
        <v>0</v>
      </c>
      <c r="G63" s="3"/>
    </row>
    <row r="64" spans="1:29" ht="12.75" customHeight="1" x14ac:dyDescent="0.25">
      <c r="A64" s="3"/>
      <c r="B64" s="44" t="s">
        <v>37</v>
      </c>
      <c r="C64" s="84"/>
      <c r="E64" s="73">
        <f>Rohrnetzverlustberechnung!E39+C64</f>
        <v>0</v>
      </c>
      <c r="G64" s="3"/>
    </row>
    <row r="65" spans="1:7" ht="12.75" customHeight="1" x14ac:dyDescent="0.25">
      <c r="A65" s="3"/>
      <c r="B65" s="164" t="str">
        <f>IF(Projektdaten!$C$5="Fernkälte","Jahresnutzungsgrad Fernkältenetz [%]","Jahresnutzungsgrad Fernwärmenetz [%]")</f>
        <v>Jahresnutzungsgrad Fernwärmenetz [%]</v>
      </c>
      <c r="C65" s="73">
        <f>IFERROR(100*C67/C62,0)</f>
        <v>0</v>
      </c>
      <c r="E65" s="73">
        <f>IFERROR(100*E67/E62,0)</f>
        <v>0</v>
      </c>
      <c r="G65" s="3"/>
    </row>
    <row r="66" spans="1:7" ht="12.75" customHeight="1" x14ac:dyDescent="0.25">
      <c r="A66" s="3"/>
      <c r="B66" s="44" t="s">
        <v>38</v>
      </c>
      <c r="C66" s="73">
        <f>(C65/100)*C60</f>
        <v>0</v>
      </c>
      <c r="E66" s="73">
        <f>IFERROR(E65*E60/100,0)</f>
        <v>0</v>
      </c>
      <c r="G66" s="3"/>
    </row>
    <row r="67" spans="1:7" ht="12.75" customHeight="1" x14ac:dyDescent="0.25">
      <c r="A67" s="3"/>
      <c r="B67" s="164" t="str">
        <f>IF(Projektdaten!$C$5="Fernkälte","Genutzte beziehungsweise verkaufte Kältemenge [MWh/a]","Genutzte beziehungsweise verkaufte Wärmemenge [MWh/a]")</f>
        <v>Genutzte beziehungsweise verkaufte Wärmemenge [MWh/a]</v>
      </c>
      <c r="C67" s="84"/>
      <c r="E67" s="73">
        <f>C33+C67</f>
        <v>0</v>
      </c>
      <c r="G67" s="3"/>
    </row>
    <row r="68" spans="1:7" ht="12.75" customHeight="1" x14ac:dyDescent="0.25">
      <c r="A68" s="3"/>
      <c r="B68" s="44" t="s">
        <v>39</v>
      </c>
      <c r="C68" s="83"/>
      <c r="E68" s="73">
        <f>Abnehmerliste!I201</f>
        <v>0</v>
      </c>
      <c r="G68" s="3"/>
    </row>
    <row r="69" spans="1:7" ht="12.75" customHeight="1" x14ac:dyDescent="0.25">
      <c r="A69" s="3"/>
      <c r="B69" s="60" t="s">
        <v>40</v>
      </c>
      <c r="C69" s="73">
        <f>C12</f>
        <v>0</v>
      </c>
      <c r="E69" s="73">
        <f>IF(Projektdaten!$C$5="Fernkälte",C12+C37,C12+C36)</f>
        <v>0</v>
      </c>
      <c r="G69" s="3"/>
    </row>
    <row r="70" spans="1:7" ht="12.75" customHeight="1" x14ac:dyDescent="0.25">
      <c r="A70" s="3"/>
      <c r="B70" s="44" t="s">
        <v>41</v>
      </c>
      <c r="C70" s="73">
        <f>IFERROR(C68*1000/C69,0)</f>
        <v>0</v>
      </c>
      <c r="E70" s="73">
        <f>IFERROR(E68*1000/E69,0)</f>
        <v>0</v>
      </c>
      <c r="G70" s="3"/>
    </row>
    <row r="71" spans="1:7" ht="12.75" customHeight="1" x14ac:dyDescent="0.25">
      <c r="A71" s="3"/>
      <c r="B71" s="164" t="s">
        <v>42</v>
      </c>
      <c r="C71" s="73">
        <f>IFERROR(C67*1000/C69,0)</f>
        <v>0</v>
      </c>
      <c r="E71" s="73">
        <f>IFERROR(E67*1000/E69,0)</f>
        <v>0</v>
      </c>
      <c r="G71" s="3"/>
    </row>
    <row r="72" spans="1:7" ht="12.75" customHeight="1" x14ac:dyDescent="0.25">
      <c r="A72" s="3"/>
      <c r="B72" s="44" t="s">
        <v>43</v>
      </c>
      <c r="C72" s="83"/>
      <c r="E72" s="83"/>
      <c r="G72" s="3"/>
    </row>
    <row r="73" spans="1:7" ht="12.75" customHeight="1" x14ac:dyDescent="0.25">
      <c r="A73" s="3"/>
      <c r="B73" s="164" t="s">
        <v>192</v>
      </c>
      <c r="C73" s="83"/>
      <c r="E73" s="83"/>
      <c r="G73" s="3"/>
    </row>
    <row r="74" spans="1:7" ht="12.75" customHeight="1" x14ac:dyDescent="0.25">
      <c r="A74" s="3"/>
      <c r="B74" s="44" t="s">
        <v>44</v>
      </c>
      <c r="C74" s="83"/>
      <c r="E74" s="83"/>
      <c r="G74" s="3"/>
    </row>
    <row r="75" spans="1:7" ht="12.75" customHeight="1" x14ac:dyDescent="0.25">
      <c r="A75" s="3"/>
      <c r="B75" s="44" t="s">
        <v>45</v>
      </c>
      <c r="C75" s="83"/>
      <c r="E75" s="83"/>
      <c r="G75" s="3"/>
    </row>
    <row r="76" spans="1:7" ht="12.75" customHeight="1" x14ac:dyDescent="0.25">
      <c r="A76" s="3"/>
      <c r="B76" s="164" t="s">
        <v>46</v>
      </c>
      <c r="C76" s="83"/>
      <c r="E76" s="83"/>
      <c r="G76" s="3"/>
    </row>
    <row r="77" spans="1:7" ht="12.75" customHeight="1" x14ac:dyDescent="0.25">
      <c r="A77" s="3"/>
      <c r="B77" s="164" t="s">
        <v>47</v>
      </c>
      <c r="C77" s="73">
        <f>IFERROR(100*C76/C24,0)</f>
        <v>0</v>
      </c>
      <c r="E77" s="73">
        <f>IFERROR(100*E76/C48,0)</f>
        <v>0</v>
      </c>
      <c r="G77" s="3"/>
    </row>
    <row r="78" spans="1:7" ht="15" x14ac:dyDescent="0.25">
      <c r="B78" s="3"/>
      <c r="C78" s="3"/>
      <c r="D78" s="3"/>
      <c r="E78" s="3"/>
      <c r="F78" s="3"/>
    </row>
  </sheetData>
  <sheetProtection algorithmName="SHA-512" hashValue="s2moFgjkedflKITleg6YEugG/0G4zSd0jIMNlOOxFvDMgl+Zhrz1nErhseCG8PMZmUbRIDRni1p6kDgcpxJKxg==" saltValue="Oe9NQf0H46q6bI4ip7McSg==" spinCount="100000" sheet="1" selectLockedCells="1"/>
  <mergeCells count="13">
    <mergeCell ref="B1:I1"/>
    <mergeCell ref="B2:F2"/>
    <mergeCell ref="B39:F39"/>
    <mergeCell ref="B40:F40"/>
    <mergeCell ref="B8:F8"/>
    <mergeCell ref="B56:F56"/>
    <mergeCell ref="C3:F3"/>
    <mergeCell ref="C4:F4"/>
    <mergeCell ref="B6:F6"/>
    <mergeCell ref="B14:F14"/>
    <mergeCell ref="B30:F30"/>
    <mergeCell ref="B31:F31"/>
    <mergeCell ref="B16:F16"/>
  </mergeCells>
  <pageMargins left="0.23622047244094491" right="0.23622047244094491" top="0.74803149606299213" bottom="0.74803149606299213" header="0.31496062992125984" footer="0.31496062992125984"/>
  <pageSetup paperSize="9" scale="60" orientation="portrait" r:id="rId1"/>
  <headerFooter>
    <oddFooter>&amp;L&amp;9Version 09/2026&amp;R&amp;9Seite &amp;P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E8DEFD89-B027-426B-9C50-C6C6314220CE}">
            <xm:f>Projektdaten!$C$5="Fernkälte"</xm:f>
            <x14:dxf>
              <font>
                <color theme="1" tint="0.34998626667073579"/>
              </font>
              <fill>
                <patternFill>
                  <bgColor theme="0" tint="-0.34998626667073579"/>
                </patternFill>
              </fill>
            </x14:dxf>
          </x14:cfRule>
          <xm:sqref>A17:I28 A41:I54 B76:E77 A14 A15:I15 A16 G16:I16 A39:A40 G40:I40 C64</xm:sqref>
        </x14:conditionalFormatting>
        <x14:conditionalFormatting xmlns:xm="http://schemas.microsoft.com/office/excel/2006/main">
          <x14:cfRule type="expression" priority="3" id="{A36F0986-F03F-41E9-8E49-6ED49765D9F0}">
            <xm:f>Projektdaten!$C$5="Fernkälte"</xm:f>
            <x14:dxf>
              <border>
                <bottom style="hair">
                  <color auto="1"/>
                </bottom>
                <vertical/>
                <horizontal/>
              </border>
            </x14:dxf>
          </x14:cfRule>
          <xm:sqref>B37</xm:sqref>
        </x14:conditionalFormatting>
        <x14:conditionalFormatting xmlns:xm="http://schemas.microsoft.com/office/excel/2006/main">
          <x14:cfRule type="expression" priority="1" id="{9A665193-7CD1-430D-9EC9-EF450E1962BD}">
            <xm:f>Projektdaten!$C$5="Fernkälte"</xm:f>
            <x14:dxf>
              <font>
                <color theme="1" tint="0.34998626667073579"/>
              </font>
              <fill>
                <patternFill>
                  <bgColor theme="1" tint="0.499984740745262"/>
                </patternFill>
              </fill>
            </x14:dxf>
          </x14:cfRule>
          <xm:sqref>B1:I1</xm:sqref>
        </x14:conditionalFormatting>
        <x14:conditionalFormatting xmlns:xm="http://schemas.microsoft.com/office/excel/2006/main">
          <x14:cfRule type="expression" priority="2" id="{7A970A7B-29EB-4C4D-98F8-C03B04D4DCD8}">
            <xm:f>Projektdaten!$C$5="Fernkälte"</xm:f>
            <x14:dxf>
              <fill>
                <patternFill>
                  <bgColor rgb="FFCCFFCC"/>
                </patternFill>
              </fill>
              <border>
                <left style="hair">
                  <color auto="1"/>
                </left>
                <right style="hair">
                  <color auto="1"/>
                </right>
                <bottom style="hair">
                  <color auto="1"/>
                </bottom>
                <vertical/>
                <horizontal/>
              </border>
            </x14:dxf>
          </x14:cfRule>
          <xm:sqref>C37</xm:sqref>
        </x14:conditionalFormatting>
        <x14:conditionalFormatting xmlns:xm="http://schemas.microsoft.com/office/excel/2006/main">
          <x14:cfRule type="expression" priority="4" id="{3CD366F5-4C05-409E-A13E-02F609FCBAB0}">
            <xm:f>Projektdaten!$C$5="Klimafreundliche Fernwärme"</xm:f>
            <x14:dxf>
              <font>
                <color rgb="FF595959"/>
              </font>
              <fill>
                <patternFill>
                  <bgColor theme="0" tint="-0.34998626667073579"/>
                </patternFill>
              </fill>
            </x14:dxf>
          </x14:cfRule>
          <xm:sqref>C19:F23 C27:D28 C43:F47 C53:D54 C67:C68 C72:C76 E72:E76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7AF7-8D98-4771-A970-EFA3225AD655}">
  <sheetPr codeName="Tabelle4"/>
  <dimension ref="A1:AC57"/>
  <sheetViews>
    <sheetView zoomScaleNormal="100" workbookViewId="0">
      <selection activeCell="C8" sqref="C8"/>
    </sheetView>
  </sheetViews>
  <sheetFormatPr baseColWidth="10" defaultColWidth="9.28515625" defaultRowHeight="12.75" customHeight="1" x14ac:dyDescent="0.2"/>
  <cols>
    <col min="1" max="1" width="1" style="2" customWidth="1"/>
    <col min="2" max="2" width="55.140625" style="2" customWidth="1"/>
    <col min="3" max="3" width="31.5703125" style="2" customWidth="1"/>
    <col min="4" max="4" width="30" style="2" customWidth="1"/>
    <col min="5" max="5" width="9.28515625" style="2" customWidth="1"/>
    <col min="6" max="7" width="9.28515625" style="2"/>
    <col min="8" max="8" width="14.7109375" style="2" customWidth="1"/>
    <col min="9" max="9" width="9.28515625" style="2" customWidth="1"/>
    <col min="10" max="16384" width="9.28515625" style="2"/>
  </cols>
  <sheetData>
    <row r="1" spans="1:29" ht="60" customHeight="1" x14ac:dyDescent="0.25">
      <c r="A1" s="3"/>
      <c r="B1" s="228" t="s">
        <v>207</v>
      </c>
      <c r="C1" s="228"/>
      <c r="D1" s="228"/>
      <c r="E1" s="228"/>
      <c r="F1" s="228"/>
      <c r="G1" s="228"/>
      <c r="H1" s="228"/>
      <c r="I1" s="198"/>
    </row>
    <row r="2" spans="1:29" s="59" customFormat="1" ht="45" customHeight="1" x14ac:dyDescent="0.25">
      <c r="A2" s="48"/>
      <c r="B2" s="236" t="s">
        <v>208</v>
      </c>
      <c r="C2" s="236"/>
      <c r="D2" s="236"/>
      <c r="E2" s="236"/>
      <c r="F2" s="236"/>
      <c r="AC2" s="48"/>
    </row>
    <row r="3" spans="1:29" ht="18.75" x14ac:dyDescent="0.25">
      <c r="A3" s="3"/>
      <c r="B3" s="192" t="s">
        <v>1</v>
      </c>
      <c r="C3" s="225" t="str">
        <f>IF(Projektdaten!C3=0,"",Projektdaten!C3)</f>
        <v/>
      </c>
      <c r="D3" s="226"/>
      <c r="E3" s="226"/>
      <c r="F3" s="227"/>
      <c r="AC3" s="3"/>
    </row>
    <row r="4" spans="1:29" ht="18.75" x14ac:dyDescent="0.25">
      <c r="B4" s="192" t="s">
        <v>221</v>
      </c>
      <c r="C4" s="225" t="str">
        <f>IF(Projektdaten!C4=0,"",Projektdaten!C4)</f>
        <v/>
      </c>
      <c r="D4" s="226"/>
      <c r="E4" s="226"/>
      <c r="F4" s="22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33.75" customHeight="1" x14ac:dyDescent="0.2"/>
    <row r="6" spans="1:29" ht="30" customHeight="1" x14ac:dyDescent="0.25">
      <c r="B6" s="3"/>
      <c r="C6" s="196" t="s">
        <v>209</v>
      </c>
      <c r="D6" s="196" t="s">
        <v>224</v>
      </c>
    </row>
    <row r="7" spans="1:29" ht="12.75" customHeight="1" x14ac:dyDescent="0.25">
      <c r="A7" s="3"/>
      <c r="B7" s="85" t="str">
        <f>IF(Projektdaten!$C$5="Fernkälte","Kosten der Kälteerzeugungsanlage","Kosten der Wärmeerzeugungsanlage")</f>
        <v>Kosten der Wärmeerzeugungsanlage</v>
      </c>
      <c r="C7" s="86"/>
      <c r="D7" s="87">
        <f>SUM(D8:D18)</f>
        <v>0</v>
      </c>
      <c r="E7" s="3"/>
    </row>
    <row r="8" spans="1:29" ht="12.75" customHeight="1" x14ac:dyDescent="0.25">
      <c r="A8" s="3"/>
      <c r="B8" s="163" t="str">
        <f>IF(Projektdaten!$C$5="Fernkälte","Kälteanlage","Feuerung und Kessel")</f>
        <v>Feuerung und Kessel</v>
      </c>
      <c r="C8" s="157"/>
      <c r="D8" s="83"/>
      <c r="E8" s="3"/>
    </row>
    <row r="9" spans="1:29" ht="12.75" customHeight="1" x14ac:dyDescent="0.25">
      <c r="A9" s="3"/>
      <c r="B9" s="163" t="s">
        <v>49</v>
      </c>
      <c r="C9" s="157"/>
      <c r="D9" s="83"/>
      <c r="E9" s="3"/>
    </row>
    <row r="10" spans="1:29" ht="12.75" customHeight="1" x14ac:dyDescent="0.25">
      <c r="A10" s="3"/>
      <c r="B10" s="163" t="s">
        <v>50</v>
      </c>
      <c r="C10" s="157"/>
      <c r="D10" s="83"/>
      <c r="E10" s="3"/>
    </row>
    <row r="11" spans="1:29" ht="12.75" customHeight="1" x14ac:dyDescent="0.25">
      <c r="A11" s="3"/>
      <c r="B11" s="163" t="s">
        <v>51</v>
      </c>
      <c r="C11" s="157"/>
      <c r="D11" s="83"/>
      <c r="E11" s="3"/>
    </row>
    <row r="12" spans="1:29" ht="12.75" customHeight="1" x14ac:dyDescent="0.25">
      <c r="A12" s="3"/>
      <c r="B12" s="163" t="s">
        <v>52</v>
      </c>
      <c r="C12" s="157"/>
      <c r="D12" s="83"/>
      <c r="E12" s="3"/>
    </row>
    <row r="13" spans="1:29" ht="12.75" customHeight="1" x14ac:dyDescent="0.25">
      <c r="A13" s="3"/>
      <c r="B13" s="163" t="s">
        <v>53</v>
      </c>
      <c r="C13" s="157"/>
      <c r="D13" s="83"/>
      <c r="E13" s="3"/>
    </row>
    <row r="14" spans="1:29" ht="12.75" customHeight="1" x14ac:dyDescent="0.25">
      <c r="A14" s="3"/>
      <c r="B14" s="163" t="str">
        <f>IF(Projektdaten!$C$5="Fernkälte","Kältetechnikinstallation","Heizungstechnikinstallation")</f>
        <v>Heizungstechnikinstallation</v>
      </c>
      <c r="C14" s="157"/>
      <c r="D14" s="83"/>
      <c r="E14" s="3"/>
    </row>
    <row r="15" spans="1:29" ht="12.75" customHeight="1" x14ac:dyDescent="0.25">
      <c r="A15" s="3"/>
      <c r="B15" s="163" t="s">
        <v>54</v>
      </c>
      <c r="C15" s="157"/>
      <c r="D15" s="83"/>
      <c r="E15" s="3"/>
    </row>
    <row r="16" spans="1:29" ht="12.75" customHeight="1" x14ac:dyDescent="0.25">
      <c r="A16" s="3"/>
      <c r="B16" s="163" t="s">
        <v>48</v>
      </c>
      <c r="C16" s="157"/>
      <c r="D16" s="83"/>
      <c r="E16" s="3"/>
    </row>
    <row r="17" spans="1:5" ht="12.75" customHeight="1" x14ac:dyDescent="0.25">
      <c r="A17" s="3"/>
      <c r="B17" s="163" t="s">
        <v>55</v>
      </c>
      <c r="C17" s="157"/>
      <c r="D17" s="83"/>
      <c r="E17" s="3"/>
    </row>
    <row r="18" spans="1:5" ht="12.75" customHeight="1" x14ac:dyDescent="0.25">
      <c r="A18" s="3"/>
      <c r="B18" s="163" t="s">
        <v>56</v>
      </c>
      <c r="C18" s="157"/>
      <c r="D18" s="83"/>
      <c r="E18" s="3"/>
    </row>
    <row r="19" spans="1:5" ht="12.75" customHeight="1" x14ac:dyDescent="0.25">
      <c r="B19" s="169"/>
      <c r="C19" s="3"/>
      <c r="D19" s="3"/>
    </row>
    <row r="20" spans="1:5" ht="12.75" customHeight="1" x14ac:dyDescent="0.25">
      <c r="A20" s="3"/>
      <c r="B20" s="85" t="str">
        <f>IF(Projektdaten!$C$5="Fernkälte","Kosten des Kälteverteilnetzes","Kosten des Wärmeverteilnetzes")</f>
        <v>Kosten des Wärmeverteilnetzes</v>
      </c>
      <c r="C20" s="86"/>
      <c r="D20" s="90">
        <f>SUM(D21:D25)</f>
        <v>0</v>
      </c>
      <c r="E20" s="3"/>
    </row>
    <row r="21" spans="1:5" ht="12.75" customHeight="1" x14ac:dyDescent="0.25">
      <c r="A21" s="3"/>
      <c r="B21" s="163" t="s">
        <v>57</v>
      </c>
      <c r="C21" s="157"/>
      <c r="D21" s="83"/>
      <c r="E21" s="3"/>
    </row>
    <row r="22" spans="1:5" ht="12.75" customHeight="1" x14ac:dyDescent="0.25">
      <c r="A22" s="3"/>
      <c r="B22" s="163" t="s">
        <v>58</v>
      </c>
      <c r="C22" s="157"/>
      <c r="D22" s="83"/>
      <c r="E22" s="3"/>
    </row>
    <row r="23" spans="1:5" ht="12.75" customHeight="1" x14ac:dyDescent="0.25">
      <c r="A23" s="3"/>
      <c r="B23" s="163" t="str">
        <f>IF(Projektdaten!$C$5="Fernkälte","Kälteübergabestationen","Wärmeübergabestationen")</f>
        <v>Wärmeübergabestationen</v>
      </c>
      <c r="C23" s="157"/>
      <c r="D23" s="83"/>
      <c r="E23" s="3"/>
    </row>
    <row r="24" spans="1:5" ht="12.75" customHeight="1" x14ac:dyDescent="0.25">
      <c r="A24" s="3"/>
      <c r="B24" s="163" t="str">
        <f>IF(Projektdaten!$C$5="Klimafreundliche Fernwärme","Planung (Gesamtkosten: Wärmeverteilnetz + Heizwerk)","Planung")</f>
        <v>Planung</v>
      </c>
      <c r="C24" s="157"/>
      <c r="D24" s="83"/>
      <c r="E24" s="3"/>
    </row>
    <row r="25" spans="1:5" ht="12.75" customHeight="1" x14ac:dyDescent="0.25">
      <c r="A25" s="3"/>
      <c r="B25" s="163" t="str">
        <f>IF(Projektdaten!$C$5="Klimafreundliche Fernwärme","Kosten qm heizwerke (Gesamtkosten: Wärmeverteilnetz + Heizwerk)","Kosten qm heizwerke")</f>
        <v>Kosten qm heizwerke</v>
      </c>
      <c r="C25" s="157"/>
      <c r="D25" s="83"/>
      <c r="E25" s="3"/>
    </row>
    <row r="26" spans="1:5" ht="12.75" customHeight="1" x14ac:dyDescent="0.25">
      <c r="B26" s="169"/>
      <c r="C26" s="76"/>
      <c r="D26" s="76"/>
    </row>
    <row r="27" spans="1:5" ht="12.75" customHeight="1" x14ac:dyDescent="0.25">
      <c r="A27" s="3"/>
      <c r="B27" s="85" t="str">
        <f>IF(Projektdaten!$C$5="Fernkälte","Baukosten","Baukosten des Heizwerkes")</f>
        <v>Baukosten des Heizwerkes</v>
      </c>
      <c r="C27" s="86"/>
      <c r="D27" s="87">
        <f>SUM(D28:D34)</f>
        <v>0</v>
      </c>
      <c r="E27" s="3"/>
    </row>
    <row r="28" spans="1:5" ht="12.75" customHeight="1" x14ac:dyDescent="0.25">
      <c r="A28" s="3"/>
      <c r="B28" s="163" t="str">
        <f>IF(Projektdaten!$C$5="Fernkälte","Energiezentrale","Heizhaus bzw. Einbindung im Heizhaus")</f>
        <v>Heizhaus bzw. Einbindung im Heizhaus</v>
      </c>
      <c r="C28" s="157"/>
      <c r="D28" s="83"/>
      <c r="E28" s="3"/>
    </row>
    <row r="29" spans="1:5" ht="12.75" customHeight="1" x14ac:dyDescent="0.25">
      <c r="A29" s="3"/>
      <c r="B29" s="88" t="s">
        <v>59</v>
      </c>
      <c r="C29" s="157"/>
      <c r="D29" s="83"/>
      <c r="E29" s="3"/>
    </row>
    <row r="30" spans="1:5" ht="12.75" customHeight="1" x14ac:dyDescent="0.25">
      <c r="A30" s="3"/>
      <c r="B30" s="88" t="s">
        <v>60</v>
      </c>
      <c r="C30" s="157"/>
      <c r="D30" s="83"/>
      <c r="E30" s="3"/>
    </row>
    <row r="31" spans="1:5" ht="12.75" customHeight="1" x14ac:dyDescent="0.25">
      <c r="A31" s="3"/>
      <c r="B31" s="88" t="s">
        <v>61</v>
      </c>
      <c r="C31" s="157"/>
      <c r="D31" s="83"/>
      <c r="E31" s="3"/>
    </row>
    <row r="32" spans="1:5" ht="12.75" customHeight="1" x14ac:dyDescent="0.25">
      <c r="A32" s="3"/>
      <c r="B32" s="88" t="s">
        <v>62</v>
      </c>
      <c r="C32" s="157"/>
      <c r="D32" s="83"/>
      <c r="E32" s="3"/>
    </row>
    <row r="33" spans="1:29" ht="12.75" customHeight="1" x14ac:dyDescent="0.25">
      <c r="A33" s="3"/>
      <c r="B33" s="88" t="s">
        <v>63</v>
      </c>
      <c r="C33" s="157"/>
      <c r="D33" s="83"/>
      <c r="E33" s="3"/>
    </row>
    <row r="34" spans="1:29" ht="12.75" customHeight="1" x14ac:dyDescent="0.25">
      <c r="A34" s="3"/>
      <c r="B34" s="88" t="s">
        <v>64</v>
      </c>
      <c r="C34" s="157"/>
      <c r="D34" s="83"/>
      <c r="E34" s="3"/>
    </row>
    <row r="35" spans="1:29" ht="12.75" customHeight="1" x14ac:dyDescent="0.25">
      <c r="B35" s="89"/>
      <c r="C35" s="76"/>
      <c r="D35" s="76"/>
    </row>
    <row r="36" spans="1:29" ht="12.75" customHeight="1" x14ac:dyDescent="0.25">
      <c r="A36" s="3"/>
      <c r="B36" s="85" t="s">
        <v>65</v>
      </c>
      <c r="C36" s="91"/>
      <c r="D36" s="87">
        <f>D7+D20+D27</f>
        <v>0</v>
      </c>
      <c r="E36" s="3"/>
    </row>
    <row r="37" spans="1:29" ht="12.75" customHeight="1" x14ac:dyDescent="0.25">
      <c r="A37" s="3"/>
      <c r="B37" s="92" t="s">
        <v>66</v>
      </c>
      <c r="C37" s="91"/>
      <c r="D37" s="87">
        <f>D36-D17-D18-D31-D32</f>
        <v>0</v>
      </c>
      <c r="E37" s="3"/>
    </row>
    <row r="38" spans="1:29" ht="12.75" customHeight="1" x14ac:dyDescent="0.25">
      <c r="B38" s="93" t="s">
        <v>67</v>
      </c>
      <c r="C38" s="3"/>
      <c r="D38" s="3"/>
    </row>
    <row r="40" spans="1:29" s="56" customFormat="1" ht="18.75" customHeight="1" x14ac:dyDescent="0.3">
      <c r="A40" s="197"/>
      <c r="B40" s="239" t="s">
        <v>176</v>
      </c>
      <c r="C40" s="239"/>
      <c r="D40" s="239"/>
      <c r="E40" s="239"/>
      <c r="F40" s="239"/>
      <c r="G40" s="239"/>
      <c r="H40" s="239"/>
      <c r="I40" s="199"/>
      <c r="AC40" s="55"/>
    </row>
    <row r="41" spans="1:29" ht="33" customHeight="1" x14ac:dyDescent="0.25">
      <c r="A41" s="3"/>
      <c r="B41" s="238" t="s">
        <v>177</v>
      </c>
      <c r="C41" s="238"/>
      <c r="D41" s="238"/>
      <c r="E41" s="238"/>
      <c r="F41" s="238"/>
      <c r="G41" s="238"/>
      <c r="H41" s="238"/>
      <c r="I41" s="238"/>
    </row>
    <row r="44" spans="1:29" ht="48" customHeight="1" x14ac:dyDescent="0.25">
      <c r="B44" s="68"/>
      <c r="D44" s="234" t="s">
        <v>185</v>
      </c>
      <c r="E44" s="235"/>
      <c r="F44" s="235"/>
      <c r="G44" s="235"/>
      <c r="H44" s="235"/>
    </row>
    <row r="45" spans="1:29" ht="33" customHeight="1" x14ac:dyDescent="0.2">
      <c r="B45" s="66" t="s">
        <v>68</v>
      </c>
      <c r="D45" s="240" t="s">
        <v>185</v>
      </c>
      <c r="E45" s="240"/>
      <c r="F45" s="240"/>
      <c r="G45" s="240"/>
      <c r="H45" s="240"/>
    </row>
    <row r="47" spans="1:29" ht="48" customHeight="1" x14ac:dyDescent="0.25">
      <c r="B47" s="94"/>
      <c r="D47" s="234"/>
      <c r="E47" s="235"/>
      <c r="F47" s="235"/>
      <c r="G47" s="235"/>
      <c r="H47" s="235"/>
    </row>
    <row r="48" spans="1:29" ht="12.75" customHeight="1" x14ac:dyDescent="0.2">
      <c r="B48" s="66"/>
      <c r="D48" s="233" t="s">
        <v>178</v>
      </c>
      <c r="E48" s="233"/>
      <c r="F48" s="233"/>
      <c r="G48" s="233"/>
      <c r="H48" s="233"/>
    </row>
    <row r="50" spans="1:8" ht="15" x14ac:dyDescent="0.25">
      <c r="A50" s="3"/>
      <c r="B50" s="237" t="s">
        <v>226</v>
      </c>
      <c r="C50" s="237"/>
      <c r="D50" s="237"/>
      <c r="E50" s="237"/>
      <c r="F50" s="237"/>
      <c r="G50" s="237"/>
      <c r="H50" s="237"/>
    </row>
    <row r="53" spans="1:8" ht="48" customHeight="1" x14ac:dyDescent="0.25">
      <c r="B53" s="68"/>
      <c r="D53" s="234" t="s">
        <v>179</v>
      </c>
      <c r="E53" s="235"/>
      <c r="F53" s="235"/>
      <c r="G53" s="235"/>
      <c r="H53" s="235"/>
    </row>
    <row r="54" spans="1:8" ht="30" customHeight="1" x14ac:dyDescent="0.2">
      <c r="B54" s="65" t="s">
        <v>68</v>
      </c>
      <c r="D54" s="240" t="s">
        <v>225</v>
      </c>
      <c r="E54" s="240"/>
      <c r="F54" s="240"/>
      <c r="G54" s="240"/>
      <c r="H54" s="240"/>
    </row>
    <row r="56" spans="1:8" ht="48" customHeight="1" x14ac:dyDescent="0.25">
      <c r="B56" s="95"/>
      <c r="D56" s="234"/>
      <c r="E56" s="235"/>
      <c r="F56" s="235"/>
      <c r="G56" s="235"/>
      <c r="H56" s="235"/>
    </row>
    <row r="57" spans="1:8" ht="12.75" customHeight="1" x14ac:dyDescent="0.2">
      <c r="B57" s="67"/>
      <c r="D57" s="233" t="s">
        <v>178</v>
      </c>
      <c r="E57" s="233"/>
      <c r="F57" s="233"/>
      <c r="G57" s="233"/>
      <c r="H57" s="233"/>
    </row>
  </sheetData>
  <sheetProtection algorithmName="SHA-512" hashValue="ccClOzI1GeEr/buazILU9UYgC40YzegA+pj7kItt/3pN1dhL8hzo8zV8/xx1JyMrlvN09yyiUnIQBT7xpWoqqg==" saltValue="m+hkByLks0LbV9OO2Jkg5A==" spinCount="100000" sheet="1" selectLockedCells="1"/>
  <mergeCells count="15">
    <mergeCell ref="D57:H57"/>
    <mergeCell ref="B1:H1"/>
    <mergeCell ref="D47:H47"/>
    <mergeCell ref="D53:H53"/>
    <mergeCell ref="D56:H56"/>
    <mergeCell ref="C3:F3"/>
    <mergeCell ref="C4:F4"/>
    <mergeCell ref="D44:H44"/>
    <mergeCell ref="B2:F2"/>
    <mergeCell ref="B50:H50"/>
    <mergeCell ref="B41:I41"/>
    <mergeCell ref="B40:H40"/>
    <mergeCell ref="D45:H45"/>
    <mergeCell ref="D48:H48"/>
    <mergeCell ref="D54:H54"/>
  </mergeCells>
  <pageMargins left="0.23622047244094491" right="0.23622047244094491" top="0.74803149606299213" bottom="0.74803149606299213" header="0.31496062992125984" footer="0.31496062992125984"/>
  <pageSetup paperSize="9" scale="60" fitToWidth="0" fitToHeight="0" orientation="portrait" r:id="rId1"/>
  <headerFooter>
    <oddFooter>&amp;L&amp;9Version 09/2026&amp;R&amp;9Seite &amp;P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12414B4-C3FB-4DEC-9C35-A2FB34FA2DF0}">
            <xm:f>Projektdaten!$C$5="Fernkälte"</xm:f>
            <x14:dxf>
              <font>
                <color theme="1" tint="0.34998626667073579"/>
              </font>
              <fill>
                <patternFill>
                  <bgColor theme="1" tint="0.499984740745262"/>
                </patternFill>
              </fill>
            </x14:dxf>
          </x14:cfRule>
          <xm:sqref>B1 I1</xm:sqref>
        </x14:conditionalFormatting>
        <x14:conditionalFormatting xmlns:xm="http://schemas.microsoft.com/office/excel/2006/main">
          <x14:cfRule type="expression" priority="4" id="{81516D65-36FD-48DF-A198-EA53E3191384}">
            <xm:f>Projektdaten!$C$5="Fernkälte"</xm:f>
            <x14:dxf>
              <font>
                <color theme="1" tint="0.34998626667073579"/>
              </font>
              <fill>
                <patternFill>
                  <bgColor theme="0" tint="-0.34998626667073579"/>
                </patternFill>
              </fill>
            </x14:dxf>
          </x14:cfRule>
          <xm:sqref>B9:D9 B12:D12 B17:D18 B25:D25 B29:D30 B34:D34</xm:sqref>
        </x14:conditionalFormatting>
        <x14:conditionalFormatting xmlns:xm="http://schemas.microsoft.com/office/excel/2006/main">
          <x14:cfRule type="expression" priority="3" id="{D9435EE9-5448-4976-97C1-3E037B8020BB}">
            <xm:f>Projektdaten!$C$5="Klimafreundliche Fernwärme"</xm:f>
            <x14:dxf>
              <font>
                <color theme="1" tint="0.34998626667073579"/>
              </font>
              <fill>
                <patternFill>
                  <bgColor theme="0" tint="-0.34998626667073579"/>
                </patternFill>
              </fill>
            </x14:dxf>
          </x14:cfRule>
          <xm:sqref>B33:D34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B182-A2CF-4529-9FA1-3BC35536939B}">
  <sheetPr codeName="Tabelle5"/>
  <dimension ref="B1:X213"/>
  <sheetViews>
    <sheetView showGridLines="0" showWhiteSpace="0" zoomScaleNormal="100" zoomScaleSheetLayoutView="100" workbookViewId="0">
      <selection activeCell="D11" sqref="D11"/>
    </sheetView>
  </sheetViews>
  <sheetFormatPr baseColWidth="10" defaultRowHeight="11.25" x14ac:dyDescent="0.2"/>
  <cols>
    <col min="1" max="1" width="2.42578125" style="107" customWidth="1"/>
    <col min="2" max="2" width="2.42578125" style="107" hidden="1" customWidth="1"/>
    <col min="3" max="3" width="8.7109375" style="107" customWidth="1"/>
    <col min="4" max="7" width="18.42578125" style="107" customWidth="1"/>
    <col min="8" max="8" width="11" style="107" hidden="1" customWidth="1"/>
    <col min="9" max="9" width="10" style="107" customWidth="1"/>
    <col min="10" max="10" width="9.7109375" style="107" customWidth="1"/>
    <col min="11" max="16" width="7.42578125" style="107" customWidth="1"/>
    <col min="17" max="17" width="10.28515625" style="107" customWidth="1"/>
    <col min="18" max="18" width="10.7109375" style="107" customWidth="1"/>
    <col min="19" max="19" width="8" style="107" customWidth="1"/>
    <col min="20" max="20" width="11.42578125" style="107" customWidth="1"/>
    <col min="21" max="21" width="8.28515625" style="107" customWidth="1"/>
    <col min="22" max="22" width="9.28515625" style="107" customWidth="1"/>
    <col min="23" max="23" width="10.28515625" style="107" customWidth="1"/>
    <col min="24" max="24" width="8.5703125" style="107" customWidth="1"/>
    <col min="25" max="259" width="11.42578125" style="107"/>
    <col min="260" max="260" width="2.42578125" style="107" customWidth="1"/>
    <col min="261" max="261" width="3.42578125" style="107" customWidth="1"/>
    <col min="262" max="262" width="1.7109375" style="107" customWidth="1"/>
    <col min="263" max="263" width="17.28515625" style="107" customWidth="1"/>
    <col min="264" max="264" width="14.28515625" style="107" bestFit="1" customWidth="1"/>
    <col min="265" max="265" width="10.7109375" style="107" customWidth="1"/>
    <col min="266" max="266" width="11" style="107" customWidth="1"/>
    <col min="267" max="268" width="9.42578125" style="107" customWidth="1"/>
    <col min="269" max="269" width="10.28515625" style="107" customWidth="1"/>
    <col min="270" max="270" width="9.7109375" style="107" customWidth="1"/>
    <col min="271" max="271" width="6.28515625" style="107" customWidth="1"/>
    <col min="272" max="272" width="7" style="107" customWidth="1"/>
    <col min="273" max="273" width="8.28515625" style="107" customWidth="1"/>
    <col min="274" max="276" width="6.28515625" style="107" customWidth="1"/>
    <col min="277" max="277" width="6.42578125" style="107" bestFit="1" customWidth="1"/>
    <col min="278" max="278" width="8" style="107" customWidth="1"/>
    <col min="279" max="279" width="7.28515625" style="107" customWidth="1"/>
    <col min="280" max="280" width="8.5703125" style="107" customWidth="1"/>
    <col min="281" max="515" width="11.42578125" style="107"/>
    <col min="516" max="516" width="2.42578125" style="107" customWidth="1"/>
    <col min="517" max="517" width="3.42578125" style="107" customWidth="1"/>
    <col min="518" max="518" width="1.7109375" style="107" customWidth="1"/>
    <col min="519" max="519" width="17.28515625" style="107" customWidth="1"/>
    <col min="520" max="520" width="14.28515625" style="107" bestFit="1" customWidth="1"/>
    <col min="521" max="521" width="10.7109375" style="107" customWidth="1"/>
    <col min="522" max="522" width="11" style="107" customWidth="1"/>
    <col min="523" max="524" width="9.42578125" style="107" customWidth="1"/>
    <col min="525" max="525" width="10.28515625" style="107" customWidth="1"/>
    <col min="526" max="526" width="9.7109375" style="107" customWidth="1"/>
    <col min="527" max="527" width="6.28515625" style="107" customWidth="1"/>
    <col min="528" max="528" width="7" style="107" customWidth="1"/>
    <col min="529" max="529" width="8.28515625" style="107" customWidth="1"/>
    <col min="530" max="532" width="6.28515625" style="107" customWidth="1"/>
    <col min="533" max="533" width="6.42578125" style="107" bestFit="1" customWidth="1"/>
    <col min="534" max="534" width="8" style="107" customWidth="1"/>
    <col min="535" max="535" width="7.28515625" style="107" customWidth="1"/>
    <col min="536" max="536" width="8.5703125" style="107" customWidth="1"/>
    <col min="537" max="771" width="11.42578125" style="107"/>
    <col min="772" max="772" width="2.42578125" style="107" customWidth="1"/>
    <col min="773" max="773" width="3.42578125" style="107" customWidth="1"/>
    <col min="774" max="774" width="1.7109375" style="107" customWidth="1"/>
    <col min="775" max="775" width="17.28515625" style="107" customWidth="1"/>
    <col min="776" max="776" width="14.28515625" style="107" bestFit="1" customWidth="1"/>
    <col min="777" max="777" width="10.7109375" style="107" customWidth="1"/>
    <col min="778" max="778" width="11" style="107" customWidth="1"/>
    <col min="779" max="780" width="9.42578125" style="107" customWidth="1"/>
    <col min="781" max="781" width="10.28515625" style="107" customWidth="1"/>
    <col min="782" max="782" width="9.7109375" style="107" customWidth="1"/>
    <col min="783" max="783" width="6.28515625" style="107" customWidth="1"/>
    <col min="784" max="784" width="7" style="107" customWidth="1"/>
    <col min="785" max="785" width="8.28515625" style="107" customWidth="1"/>
    <col min="786" max="788" width="6.28515625" style="107" customWidth="1"/>
    <col min="789" max="789" width="6.42578125" style="107" bestFit="1" customWidth="1"/>
    <col min="790" max="790" width="8" style="107" customWidth="1"/>
    <col min="791" max="791" width="7.28515625" style="107" customWidth="1"/>
    <col min="792" max="792" width="8.5703125" style="107" customWidth="1"/>
    <col min="793" max="1027" width="11.42578125" style="107"/>
    <col min="1028" max="1028" width="2.42578125" style="107" customWidth="1"/>
    <col min="1029" max="1029" width="3.42578125" style="107" customWidth="1"/>
    <col min="1030" max="1030" width="1.7109375" style="107" customWidth="1"/>
    <col min="1031" max="1031" width="17.28515625" style="107" customWidth="1"/>
    <col min="1032" max="1032" width="14.28515625" style="107" bestFit="1" customWidth="1"/>
    <col min="1033" max="1033" width="10.7109375" style="107" customWidth="1"/>
    <col min="1034" max="1034" width="11" style="107" customWidth="1"/>
    <col min="1035" max="1036" width="9.42578125" style="107" customWidth="1"/>
    <col min="1037" max="1037" width="10.28515625" style="107" customWidth="1"/>
    <col min="1038" max="1038" width="9.7109375" style="107" customWidth="1"/>
    <col min="1039" max="1039" width="6.28515625" style="107" customWidth="1"/>
    <col min="1040" max="1040" width="7" style="107" customWidth="1"/>
    <col min="1041" max="1041" width="8.28515625" style="107" customWidth="1"/>
    <col min="1042" max="1044" width="6.28515625" style="107" customWidth="1"/>
    <col min="1045" max="1045" width="6.42578125" style="107" bestFit="1" customWidth="1"/>
    <col min="1046" max="1046" width="8" style="107" customWidth="1"/>
    <col min="1047" max="1047" width="7.28515625" style="107" customWidth="1"/>
    <col min="1048" max="1048" width="8.5703125" style="107" customWidth="1"/>
    <col min="1049" max="1283" width="11.42578125" style="107"/>
    <col min="1284" max="1284" width="2.42578125" style="107" customWidth="1"/>
    <col min="1285" max="1285" width="3.42578125" style="107" customWidth="1"/>
    <col min="1286" max="1286" width="1.7109375" style="107" customWidth="1"/>
    <col min="1287" max="1287" width="17.28515625" style="107" customWidth="1"/>
    <col min="1288" max="1288" width="14.28515625" style="107" bestFit="1" customWidth="1"/>
    <col min="1289" max="1289" width="10.7109375" style="107" customWidth="1"/>
    <col min="1290" max="1290" width="11" style="107" customWidth="1"/>
    <col min="1291" max="1292" width="9.42578125" style="107" customWidth="1"/>
    <col min="1293" max="1293" width="10.28515625" style="107" customWidth="1"/>
    <col min="1294" max="1294" width="9.7109375" style="107" customWidth="1"/>
    <col min="1295" max="1295" width="6.28515625" style="107" customWidth="1"/>
    <col min="1296" max="1296" width="7" style="107" customWidth="1"/>
    <col min="1297" max="1297" width="8.28515625" style="107" customWidth="1"/>
    <col min="1298" max="1300" width="6.28515625" style="107" customWidth="1"/>
    <col min="1301" max="1301" width="6.42578125" style="107" bestFit="1" customWidth="1"/>
    <col min="1302" max="1302" width="8" style="107" customWidth="1"/>
    <col min="1303" max="1303" width="7.28515625" style="107" customWidth="1"/>
    <col min="1304" max="1304" width="8.5703125" style="107" customWidth="1"/>
    <col min="1305" max="1539" width="11.42578125" style="107"/>
    <col min="1540" max="1540" width="2.42578125" style="107" customWidth="1"/>
    <col min="1541" max="1541" width="3.42578125" style="107" customWidth="1"/>
    <col min="1542" max="1542" width="1.7109375" style="107" customWidth="1"/>
    <col min="1543" max="1543" width="17.28515625" style="107" customWidth="1"/>
    <col min="1544" max="1544" width="14.28515625" style="107" bestFit="1" customWidth="1"/>
    <col min="1545" max="1545" width="10.7109375" style="107" customWidth="1"/>
    <col min="1546" max="1546" width="11" style="107" customWidth="1"/>
    <col min="1547" max="1548" width="9.42578125" style="107" customWidth="1"/>
    <col min="1549" max="1549" width="10.28515625" style="107" customWidth="1"/>
    <col min="1550" max="1550" width="9.7109375" style="107" customWidth="1"/>
    <col min="1551" max="1551" width="6.28515625" style="107" customWidth="1"/>
    <col min="1552" max="1552" width="7" style="107" customWidth="1"/>
    <col min="1553" max="1553" width="8.28515625" style="107" customWidth="1"/>
    <col min="1554" max="1556" width="6.28515625" style="107" customWidth="1"/>
    <col min="1557" max="1557" width="6.42578125" style="107" bestFit="1" customWidth="1"/>
    <col min="1558" max="1558" width="8" style="107" customWidth="1"/>
    <col min="1559" max="1559" width="7.28515625" style="107" customWidth="1"/>
    <col min="1560" max="1560" width="8.5703125" style="107" customWidth="1"/>
    <col min="1561" max="1795" width="11.42578125" style="107"/>
    <col min="1796" max="1796" width="2.42578125" style="107" customWidth="1"/>
    <col min="1797" max="1797" width="3.42578125" style="107" customWidth="1"/>
    <col min="1798" max="1798" width="1.7109375" style="107" customWidth="1"/>
    <col min="1799" max="1799" width="17.28515625" style="107" customWidth="1"/>
    <col min="1800" max="1800" width="14.28515625" style="107" bestFit="1" customWidth="1"/>
    <col min="1801" max="1801" width="10.7109375" style="107" customWidth="1"/>
    <col min="1802" max="1802" width="11" style="107" customWidth="1"/>
    <col min="1803" max="1804" width="9.42578125" style="107" customWidth="1"/>
    <col min="1805" max="1805" width="10.28515625" style="107" customWidth="1"/>
    <col min="1806" max="1806" width="9.7109375" style="107" customWidth="1"/>
    <col min="1807" max="1807" width="6.28515625" style="107" customWidth="1"/>
    <col min="1808" max="1808" width="7" style="107" customWidth="1"/>
    <col min="1809" max="1809" width="8.28515625" style="107" customWidth="1"/>
    <col min="1810" max="1812" width="6.28515625" style="107" customWidth="1"/>
    <col min="1813" max="1813" width="6.42578125" style="107" bestFit="1" customWidth="1"/>
    <col min="1814" max="1814" width="8" style="107" customWidth="1"/>
    <col min="1815" max="1815" width="7.28515625" style="107" customWidth="1"/>
    <col min="1816" max="1816" width="8.5703125" style="107" customWidth="1"/>
    <col min="1817" max="2051" width="11.42578125" style="107"/>
    <col min="2052" max="2052" width="2.42578125" style="107" customWidth="1"/>
    <col min="2053" max="2053" width="3.42578125" style="107" customWidth="1"/>
    <col min="2054" max="2054" width="1.7109375" style="107" customWidth="1"/>
    <col min="2055" max="2055" width="17.28515625" style="107" customWidth="1"/>
    <col min="2056" max="2056" width="14.28515625" style="107" bestFit="1" customWidth="1"/>
    <col min="2057" max="2057" width="10.7109375" style="107" customWidth="1"/>
    <col min="2058" max="2058" width="11" style="107" customWidth="1"/>
    <col min="2059" max="2060" width="9.42578125" style="107" customWidth="1"/>
    <col min="2061" max="2061" width="10.28515625" style="107" customWidth="1"/>
    <col min="2062" max="2062" width="9.7109375" style="107" customWidth="1"/>
    <col min="2063" max="2063" width="6.28515625" style="107" customWidth="1"/>
    <col min="2064" max="2064" width="7" style="107" customWidth="1"/>
    <col min="2065" max="2065" width="8.28515625" style="107" customWidth="1"/>
    <col min="2066" max="2068" width="6.28515625" style="107" customWidth="1"/>
    <col min="2069" max="2069" width="6.42578125" style="107" bestFit="1" customWidth="1"/>
    <col min="2070" max="2070" width="8" style="107" customWidth="1"/>
    <col min="2071" max="2071" width="7.28515625" style="107" customWidth="1"/>
    <col min="2072" max="2072" width="8.5703125" style="107" customWidth="1"/>
    <col min="2073" max="2307" width="11.42578125" style="107"/>
    <col min="2308" max="2308" width="2.42578125" style="107" customWidth="1"/>
    <col min="2309" max="2309" width="3.42578125" style="107" customWidth="1"/>
    <col min="2310" max="2310" width="1.7109375" style="107" customWidth="1"/>
    <col min="2311" max="2311" width="17.28515625" style="107" customWidth="1"/>
    <col min="2312" max="2312" width="14.28515625" style="107" bestFit="1" customWidth="1"/>
    <col min="2313" max="2313" width="10.7109375" style="107" customWidth="1"/>
    <col min="2314" max="2314" width="11" style="107" customWidth="1"/>
    <col min="2315" max="2316" width="9.42578125" style="107" customWidth="1"/>
    <col min="2317" max="2317" width="10.28515625" style="107" customWidth="1"/>
    <col min="2318" max="2318" width="9.7109375" style="107" customWidth="1"/>
    <col min="2319" max="2319" width="6.28515625" style="107" customWidth="1"/>
    <col min="2320" max="2320" width="7" style="107" customWidth="1"/>
    <col min="2321" max="2321" width="8.28515625" style="107" customWidth="1"/>
    <col min="2322" max="2324" width="6.28515625" style="107" customWidth="1"/>
    <col min="2325" max="2325" width="6.42578125" style="107" bestFit="1" customWidth="1"/>
    <col min="2326" max="2326" width="8" style="107" customWidth="1"/>
    <col min="2327" max="2327" width="7.28515625" style="107" customWidth="1"/>
    <col min="2328" max="2328" width="8.5703125" style="107" customWidth="1"/>
    <col min="2329" max="2563" width="11.42578125" style="107"/>
    <col min="2564" max="2564" width="2.42578125" style="107" customWidth="1"/>
    <col min="2565" max="2565" width="3.42578125" style="107" customWidth="1"/>
    <col min="2566" max="2566" width="1.7109375" style="107" customWidth="1"/>
    <col min="2567" max="2567" width="17.28515625" style="107" customWidth="1"/>
    <col min="2568" max="2568" width="14.28515625" style="107" bestFit="1" customWidth="1"/>
    <col min="2569" max="2569" width="10.7109375" style="107" customWidth="1"/>
    <col min="2570" max="2570" width="11" style="107" customWidth="1"/>
    <col min="2571" max="2572" width="9.42578125" style="107" customWidth="1"/>
    <col min="2573" max="2573" width="10.28515625" style="107" customWidth="1"/>
    <col min="2574" max="2574" width="9.7109375" style="107" customWidth="1"/>
    <col min="2575" max="2575" width="6.28515625" style="107" customWidth="1"/>
    <col min="2576" max="2576" width="7" style="107" customWidth="1"/>
    <col min="2577" max="2577" width="8.28515625" style="107" customWidth="1"/>
    <col min="2578" max="2580" width="6.28515625" style="107" customWidth="1"/>
    <col min="2581" max="2581" width="6.42578125" style="107" bestFit="1" customWidth="1"/>
    <col min="2582" max="2582" width="8" style="107" customWidth="1"/>
    <col min="2583" max="2583" width="7.28515625" style="107" customWidth="1"/>
    <col min="2584" max="2584" width="8.5703125" style="107" customWidth="1"/>
    <col min="2585" max="2819" width="11.42578125" style="107"/>
    <col min="2820" max="2820" width="2.42578125" style="107" customWidth="1"/>
    <col min="2821" max="2821" width="3.42578125" style="107" customWidth="1"/>
    <col min="2822" max="2822" width="1.7109375" style="107" customWidth="1"/>
    <col min="2823" max="2823" width="17.28515625" style="107" customWidth="1"/>
    <col min="2824" max="2824" width="14.28515625" style="107" bestFit="1" customWidth="1"/>
    <col min="2825" max="2825" width="10.7109375" style="107" customWidth="1"/>
    <col min="2826" max="2826" width="11" style="107" customWidth="1"/>
    <col min="2827" max="2828" width="9.42578125" style="107" customWidth="1"/>
    <col min="2829" max="2829" width="10.28515625" style="107" customWidth="1"/>
    <col min="2830" max="2830" width="9.7109375" style="107" customWidth="1"/>
    <col min="2831" max="2831" width="6.28515625" style="107" customWidth="1"/>
    <col min="2832" max="2832" width="7" style="107" customWidth="1"/>
    <col min="2833" max="2833" width="8.28515625" style="107" customWidth="1"/>
    <col min="2834" max="2836" width="6.28515625" style="107" customWidth="1"/>
    <col min="2837" max="2837" width="6.42578125" style="107" bestFit="1" customWidth="1"/>
    <col min="2838" max="2838" width="8" style="107" customWidth="1"/>
    <col min="2839" max="2839" width="7.28515625" style="107" customWidth="1"/>
    <col min="2840" max="2840" width="8.5703125" style="107" customWidth="1"/>
    <col min="2841" max="3075" width="11.42578125" style="107"/>
    <col min="3076" max="3076" width="2.42578125" style="107" customWidth="1"/>
    <col min="3077" max="3077" width="3.42578125" style="107" customWidth="1"/>
    <col min="3078" max="3078" width="1.7109375" style="107" customWidth="1"/>
    <col min="3079" max="3079" width="17.28515625" style="107" customWidth="1"/>
    <col min="3080" max="3080" width="14.28515625" style="107" bestFit="1" customWidth="1"/>
    <col min="3081" max="3081" width="10.7109375" style="107" customWidth="1"/>
    <col min="3082" max="3082" width="11" style="107" customWidth="1"/>
    <col min="3083" max="3084" width="9.42578125" style="107" customWidth="1"/>
    <col min="3085" max="3085" width="10.28515625" style="107" customWidth="1"/>
    <col min="3086" max="3086" width="9.7109375" style="107" customWidth="1"/>
    <col min="3087" max="3087" width="6.28515625" style="107" customWidth="1"/>
    <col min="3088" max="3088" width="7" style="107" customWidth="1"/>
    <col min="3089" max="3089" width="8.28515625" style="107" customWidth="1"/>
    <col min="3090" max="3092" width="6.28515625" style="107" customWidth="1"/>
    <col min="3093" max="3093" width="6.42578125" style="107" bestFit="1" customWidth="1"/>
    <col min="3094" max="3094" width="8" style="107" customWidth="1"/>
    <col min="3095" max="3095" width="7.28515625" style="107" customWidth="1"/>
    <col min="3096" max="3096" width="8.5703125" style="107" customWidth="1"/>
    <col min="3097" max="3331" width="11.42578125" style="107"/>
    <col min="3332" max="3332" width="2.42578125" style="107" customWidth="1"/>
    <col min="3333" max="3333" width="3.42578125" style="107" customWidth="1"/>
    <col min="3334" max="3334" width="1.7109375" style="107" customWidth="1"/>
    <col min="3335" max="3335" width="17.28515625" style="107" customWidth="1"/>
    <col min="3336" max="3336" width="14.28515625" style="107" bestFit="1" customWidth="1"/>
    <col min="3337" max="3337" width="10.7109375" style="107" customWidth="1"/>
    <col min="3338" max="3338" width="11" style="107" customWidth="1"/>
    <col min="3339" max="3340" width="9.42578125" style="107" customWidth="1"/>
    <col min="3341" max="3341" width="10.28515625" style="107" customWidth="1"/>
    <col min="3342" max="3342" width="9.7109375" style="107" customWidth="1"/>
    <col min="3343" max="3343" width="6.28515625" style="107" customWidth="1"/>
    <col min="3344" max="3344" width="7" style="107" customWidth="1"/>
    <col min="3345" max="3345" width="8.28515625" style="107" customWidth="1"/>
    <col min="3346" max="3348" width="6.28515625" style="107" customWidth="1"/>
    <col min="3349" max="3349" width="6.42578125" style="107" bestFit="1" customWidth="1"/>
    <col min="3350" max="3350" width="8" style="107" customWidth="1"/>
    <col min="3351" max="3351" width="7.28515625" style="107" customWidth="1"/>
    <col min="3352" max="3352" width="8.5703125" style="107" customWidth="1"/>
    <col min="3353" max="3587" width="11.42578125" style="107"/>
    <col min="3588" max="3588" width="2.42578125" style="107" customWidth="1"/>
    <col min="3589" max="3589" width="3.42578125" style="107" customWidth="1"/>
    <col min="3590" max="3590" width="1.7109375" style="107" customWidth="1"/>
    <col min="3591" max="3591" width="17.28515625" style="107" customWidth="1"/>
    <col min="3592" max="3592" width="14.28515625" style="107" bestFit="1" customWidth="1"/>
    <col min="3593" max="3593" width="10.7109375" style="107" customWidth="1"/>
    <col min="3594" max="3594" width="11" style="107" customWidth="1"/>
    <col min="3595" max="3596" width="9.42578125" style="107" customWidth="1"/>
    <col min="3597" max="3597" width="10.28515625" style="107" customWidth="1"/>
    <col min="3598" max="3598" width="9.7109375" style="107" customWidth="1"/>
    <col min="3599" max="3599" width="6.28515625" style="107" customWidth="1"/>
    <col min="3600" max="3600" width="7" style="107" customWidth="1"/>
    <col min="3601" max="3601" width="8.28515625" style="107" customWidth="1"/>
    <col min="3602" max="3604" width="6.28515625" style="107" customWidth="1"/>
    <col min="3605" max="3605" width="6.42578125" style="107" bestFit="1" customWidth="1"/>
    <col min="3606" max="3606" width="8" style="107" customWidth="1"/>
    <col min="3607" max="3607" width="7.28515625" style="107" customWidth="1"/>
    <col min="3608" max="3608" width="8.5703125" style="107" customWidth="1"/>
    <col min="3609" max="3843" width="11.42578125" style="107"/>
    <col min="3844" max="3844" width="2.42578125" style="107" customWidth="1"/>
    <col min="3845" max="3845" width="3.42578125" style="107" customWidth="1"/>
    <col min="3846" max="3846" width="1.7109375" style="107" customWidth="1"/>
    <col min="3847" max="3847" width="17.28515625" style="107" customWidth="1"/>
    <col min="3848" max="3848" width="14.28515625" style="107" bestFit="1" customWidth="1"/>
    <col min="3849" max="3849" width="10.7109375" style="107" customWidth="1"/>
    <col min="3850" max="3850" width="11" style="107" customWidth="1"/>
    <col min="3851" max="3852" width="9.42578125" style="107" customWidth="1"/>
    <col min="3853" max="3853" width="10.28515625" style="107" customWidth="1"/>
    <col min="3854" max="3854" width="9.7109375" style="107" customWidth="1"/>
    <col min="3855" max="3855" width="6.28515625" style="107" customWidth="1"/>
    <col min="3856" max="3856" width="7" style="107" customWidth="1"/>
    <col min="3857" max="3857" width="8.28515625" style="107" customWidth="1"/>
    <col min="3858" max="3860" width="6.28515625" style="107" customWidth="1"/>
    <col min="3861" max="3861" width="6.42578125" style="107" bestFit="1" customWidth="1"/>
    <col min="3862" max="3862" width="8" style="107" customWidth="1"/>
    <col min="3863" max="3863" width="7.28515625" style="107" customWidth="1"/>
    <col min="3864" max="3864" width="8.5703125" style="107" customWidth="1"/>
    <col min="3865" max="4099" width="11.42578125" style="107"/>
    <col min="4100" max="4100" width="2.42578125" style="107" customWidth="1"/>
    <col min="4101" max="4101" width="3.42578125" style="107" customWidth="1"/>
    <col min="4102" max="4102" width="1.7109375" style="107" customWidth="1"/>
    <col min="4103" max="4103" width="17.28515625" style="107" customWidth="1"/>
    <col min="4104" max="4104" width="14.28515625" style="107" bestFit="1" customWidth="1"/>
    <col min="4105" max="4105" width="10.7109375" style="107" customWidth="1"/>
    <col min="4106" max="4106" width="11" style="107" customWidth="1"/>
    <col min="4107" max="4108" width="9.42578125" style="107" customWidth="1"/>
    <col min="4109" max="4109" width="10.28515625" style="107" customWidth="1"/>
    <col min="4110" max="4110" width="9.7109375" style="107" customWidth="1"/>
    <col min="4111" max="4111" width="6.28515625" style="107" customWidth="1"/>
    <col min="4112" max="4112" width="7" style="107" customWidth="1"/>
    <col min="4113" max="4113" width="8.28515625" style="107" customWidth="1"/>
    <col min="4114" max="4116" width="6.28515625" style="107" customWidth="1"/>
    <col min="4117" max="4117" width="6.42578125" style="107" bestFit="1" customWidth="1"/>
    <col min="4118" max="4118" width="8" style="107" customWidth="1"/>
    <col min="4119" max="4119" width="7.28515625" style="107" customWidth="1"/>
    <col min="4120" max="4120" width="8.5703125" style="107" customWidth="1"/>
    <col min="4121" max="4355" width="11.42578125" style="107"/>
    <col min="4356" max="4356" width="2.42578125" style="107" customWidth="1"/>
    <col min="4357" max="4357" width="3.42578125" style="107" customWidth="1"/>
    <col min="4358" max="4358" width="1.7109375" style="107" customWidth="1"/>
    <col min="4359" max="4359" width="17.28515625" style="107" customWidth="1"/>
    <col min="4360" max="4360" width="14.28515625" style="107" bestFit="1" customWidth="1"/>
    <col min="4361" max="4361" width="10.7109375" style="107" customWidth="1"/>
    <col min="4362" max="4362" width="11" style="107" customWidth="1"/>
    <col min="4363" max="4364" width="9.42578125" style="107" customWidth="1"/>
    <col min="4365" max="4365" width="10.28515625" style="107" customWidth="1"/>
    <col min="4366" max="4366" width="9.7109375" style="107" customWidth="1"/>
    <col min="4367" max="4367" width="6.28515625" style="107" customWidth="1"/>
    <col min="4368" max="4368" width="7" style="107" customWidth="1"/>
    <col min="4369" max="4369" width="8.28515625" style="107" customWidth="1"/>
    <col min="4370" max="4372" width="6.28515625" style="107" customWidth="1"/>
    <col min="4373" max="4373" width="6.42578125" style="107" bestFit="1" customWidth="1"/>
    <col min="4374" max="4374" width="8" style="107" customWidth="1"/>
    <col min="4375" max="4375" width="7.28515625" style="107" customWidth="1"/>
    <col min="4376" max="4376" width="8.5703125" style="107" customWidth="1"/>
    <col min="4377" max="4611" width="11.42578125" style="107"/>
    <col min="4612" max="4612" width="2.42578125" style="107" customWidth="1"/>
    <col min="4613" max="4613" width="3.42578125" style="107" customWidth="1"/>
    <col min="4614" max="4614" width="1.7109375" style="107" customWidth="1"/>
    <col min="4615" max="4615" width="17.28515625" style="107" customWidth="1"/>
    <col min="4616" max="4616" width="14.28515625" style="107" bestFit="1" customWidth="1"/>
    <col min="4617" max="4617" width="10.7109375" style="107" customWidth="1"/>
    <col min="4618" max="4618" width="11" style="107" customWidth="1"/>
    <col min="4619" max="4620" width="9.42578125" style="107" customWidth="1"/>
    <col min="4621" max="4621" width="10.28515625" style="107" customWidth="1"/>
    <col min="4622" max="4622" width="9.7109375" style="107" customWidth="1"/>
    <col min="4623" max="4623" width="6.28515625" style="107" customWidth="1"/>
    <col min="4624" max="4624" width="7" style="107" customWidth="1"/>
    <col min="4625" max="4625" width="8.28515625" style="107" customWidth="1"/>
    <col min="4626" max="4628" width="6.28515625" style="107" customWidth="1"/>
    <col min="4629" max="4629" width="6.42578125" style="107" bestFit="1" customWidth="1"/>
    <col min="4630" max="4630" width="8" style="107" customWidth="1"/>
    <col min="4631" max="4631" width="7.28515625" style="107" customWidth="1"/>
    <col min="4632" max="4632" width="8.5703125" style="107" customWidth="1"/>
    <col min="4633" max="4867" width="11.42578125" style="107"/>
    <col min="4868" max="4868" width="2.42578125" style="107" customWidth="1"/>
    <col min="4869" max="4869" width="3.42578125" style="107" customWidth="1"/>
    <col min="4870" max="4870" width="1.7109375" style="107" customWidth="1"/>
    <col min="4871" max="4871" width="17.28515625" style="107" customWidth="1"/>
    <col min="4872" max="4872" width="14.28515625" style="107" bestFit="1" customWidth="1"/>
    <col min="4873" max="4873" width="10.7109375" style="107" customWidth="1"/>
    <col min="4874" max="4874" width="11" style="107" customWidth="1"/>
    <col min="4875" max="4876" width="9.42578125" style="107" customWidth="1"/>
    <col min="4877" max="4877" width="10.28515625" style="107" customWidth="1"/>
    <col min="4878" max="4878" width="9.7109375" style="107" customWidth="1"/>
    <col min="4879" max="4879" width="6.28515625" style="107" customWidth="1"/>
    <col min="4880" max="4880" width="7" style="107" customWidth="1"/>
    <col min="4881" max="4881" width="8.28515625" style="107" customWidth="1"/>
    <col min="4882" max="4884" width="6.28515625" style="107" customWidth="1"/>
    <col min="4885" max="4885" width="6.42578125" style="107" bestFit="1" customWidth="1"/>
    <col min="4886" max="4886" width="8" style="107" customWidth="1"/>
    <col min="4887" max="4887" width="7.28515625" style="107" customWidth="1"/>
    <col min="4888" max="4888" width="8.5703125" style="107" customWidth="1"/>
    <col min="4889" max="5123" width="11.42578125" style="107"/>
    <col min="5124" max="5124" width="2.42578125" style="107" customWidth="1"/>
    <col min="5125" max="5125" width="3.42578125" style="107" customWidth="1"/>
    <col min="5126" max="5126" width="1.7109375" style="107" customWidth="1"/>
    <col min="5127" max="5127" width="17.28515625" style="107" customWidth="1"/>
    <col min="5128" max="5128" width="14.28515625" style="107" bestFit="1" customWidth="1"/>
    <col min="5129" max="5129" width="10.7109375" style="107" customWidth="1"/>
    <col min="5130" max="5130" width="11" style="107" customWidth="1"/>
    <col min="5131" max="5132" width="9.42578125" style="107" customWidth="1"/>
    <col min="5133" max="5133" width="10.28515625" style="107" customWidth="1"/>
    <col min="5134" max="5134" width="9.7109375" style="107" customWidth="1"/>
    <col min="5135" max="5135" width="6.28515625" style="107" customWidth="1"/>
    <col min="5136" max="5136" width="7" style="107" customWidth="1"/>
    <col min="5137" max="5137" width="8.28515625" style="107" customWidth="1"/>
    <col min="5138" max="5140" width="6.28515625" style="107" customWidth="1"/>
    <col min="5141" max="5141" width="6.42578125" style="107" bestFit="1" customWidth="1"/>
    <col min="5142" max="5142" width="8" style="107" customWidth="1"/>
    <col min="5143" max="5143" width="7.28515625" style="107" customWidth="1"/>
    <col min="5144" max="5144" width="8.5703125" style="107" customWidth="1"/>
    <col min="5145" max="5379" width="11.42578125" style="107"/>
    <col min="5380" max="5380" width="2.42578125" style="107" customWidth="1"/>
    <col min="5381" max="5381" width="3.42578125" style="107" customWidth="1"/>
    <col min="5382" max="5382" width="1.7109375" style="107" customWidth="1"/>
    <col min="5383" max="5383" width="17.28515625" style="107" customWidth="1"/>
    <col min="5384" max="5384" width="14.28515625" style="107" bestFit="1" customWidth="1"/>
    <col min="5385" max="5385" width="10.7109375" style="107" customWidth="1"/>
    <col min="5386" max="5386" width="11" style="107" customWidth="1"/>
    <col min="5387" max="5388" width="9.42578125" style="107" customWidth="1"/>
    <col min="5389" max="5389" width="10.28515625" style="107" customWidth="1"/>
    <col min="5390" max="5390" width="9.7109375" style="107" customWidth="1"/>
    <col min="5391" max="5391" width="6.28515625" style="107" customWidth="1"/>
    <col min="5392" max="5392" width="7" style="107" customWidth="1"/>
    <col min="5393" max="5393" width="8.28515625" style="107" customWidth="1"/>
    <col min="5394" max="5396" width="6.28515625" style="107" customWidth="1"/>
    <col min="5397" max="5397" width="6.42578125" style="107" bestFit="1" customWidth="1"/>
    <col min="5398" max="5398" width="8" style="107" customWidth="1"/>
    <col min="5399" max="5399" width="7.28515625" style="107" customWidth="1"/>
    <col min="5400" max="5400" width="8.5703125" style="107" customWidth="1"/>
    <col min="5401" max="5635" width="11.42578125" style="107"/>
    <col min="5636" max="5636" width="2.42578125" style="107" customWidth="1"/>
    <col min="5637" max="5637" width="3.42578125" style="107" customWidth="1"/>
    <col min="5638" max="5638" width="1.7109375" style="107" customWidth="1"/>
    <col min="5639" max="5639" width="17.28515625" style="107" customWidth="1"/>
    <col min="5640" max="5640" width="14.28515625" style="107" bestFit="1" customWidth="1"/>
    <col min="5641" max="5641" width="10.7109375" style="107" customWidth="1"/>
    <col min="5642" max="5642" width="11" style="107" customWidth="1"/>
    <col min="5643" max="5644" width="9.42578125" style="107" customWidth="1"/>
    <col min="5645" max="5645" width="10.28515625" style="107" customWidth="1"/>
    <col min="5646" max="5646" width="9.7109375" style="107" customWidth="1"/>
    <col min="5647" max="5647" width="6.28515625" style="107" customWidth="1"/>
    <col min="5648" max="5648" width="7" style="107" customWidth="1"/>
    <col min="5649" max="5649" width="8.28515625" style="107" customWidth="1"/>
    <col min="5650" max="5652" width="6.28515625" style="107" customWidth="1"/>
    <col min="5653" max="5653" width="6.42578125" style="107" bestFit="1" customWidth="1"/>
    <col min="5654" max="5654" width="8" style="107" customWidth="1"/>
    <col min="5655" max="5655" width="7.28515625" style="107" customWidth="1"/>
    <col min="5656" max="5656" width="8.5703125" style="107" customWidth="1"/>
    <col min="5657" max="5891" width="11.42578125" style="107"/>
    <col min="5892" max="5892" width="2.42578125" style="107" customWidth="1"/>
    <col min="5893" max="5893" width="3.42578125" style="107" customWidth="1"/>
    <col min="5894" max="5894" width="1.7109375" style="107" customWidth="1"/>
    <col min="5895" max="5895" width="17.28515625" style="107" customWidth="1"/>
    <col min="5896" max="5896" width="14.28515625" style="107" bestFit="1" customWidth="1"/>
    <col min="5897" max="5897" width="10.7109375" style="107" customWidth="1"/>
    <col min="5898" max="5898" width="11" style="107" customWidth="1"/>
    <col min="5899" max="5900" width="9.42578125" style="107" customWidth="1"/>
    <col min="5901" max="5901" width="10.28515625" style="107" customWidth="1"/>
    <col min="5902" max="5902" width="9.7109375" style="107" customWidth="1"/>
    <col min="5903" max="5903" width="6.28515625" style="107" customWidth="1"/>
    <col min="5904" max="5904" width="7" style="107" customWidth="1"/>
    <col min="5905" max="5905" width="8.28515625" style="107" customWidth="1"/>
    <col min="5906" max="5908" width="6.28515625" style="107" customWidth="1"/>
    <col min="5909" max="5909" width="6.42578125" style="107" bestFit="1" customWidth="1"/>
    <col min="5910" max="5910" width="8" style="107" customWidth="1"/>
    <col min="5911" max="5911" width="7.28515625" style="107" customWidth="1"/>
    <col min="5912" max="5912" width="8.5703125" style="107" customWidth="1"/>
    <col min="5913" max="6147" width="11.42578125" style="107"/>
    <col min="6148" max="6148" width="2.42578125" style="107" customWidth="1"/>
    <col min="6149" max="6149" width="3.42578125" style="107" customWidth="1"/>
    <col min="6150" max="6150" width="1.7109375" style="107" customWidth="1"/>
    <col min="6151" max="6151" width="17.28515625" style="107" customWidth="1"/>
    <col min="6152" max="6152" width="14.28515625" style="107" bestFit="1" customWidth="1"/>
    <col min="6153" max="6153" width="10.7109375" style="107" customWidth="1"/>
    <col min="6154" max="6154" width="11" style="107" customWidth="1"/>
    <col min="6155" max="6156" width="9.42578125" style="107" customWidth="1"/>
    <col min="6157" max="6157" width="10.28515625" style="107" customWidth="1"/>
    <col min="6158" max="6158" width="9.7109375" style="107" customWidth="1"/>
    <col min="6159" max="6159" width="6.28515625" style="107" customWidth="1"/>
    <col min="6160" max="6160" width="7" style="107" customWidth="1"/>
    <col min="6161" max="6161" width="8.28515625" style="107" customWidth="1"/>
    <col min="6162" max="6164" width="6.28515625" style="107" customWidth="1"/>
    <col min="6165" max="6165" width="6.42578125" style="107" bestFit="1" customWidth="1"/>
    <col min="6166" max="6166" width="8" style="107" customWidth="1"/>
    <col min="6167" max="6167" width="7.28515625" style="107" customWidth="1"/>
    <col min="6168" max="6168" width="8.5703125" style="107" customWidth="1"/>
    <col min="6169" max="6403" width="11.42578125" style="107"/>
    <col min="6404" max="6404" width="2.42578125" style="107" customWidth="1"/>
    <col min="6405" max="6405" width="3.42578125" style="107" customWidth="1"/>
    <col min="6406" max="6406" width="1.7109375" style="107" customWidth="1"/>
    <col min="6407" max="6407" width="17.28515625" style="107" customWidth="1"/>
    <col min="6408" max="6408" width="14.28515625" style="107" bestFit="1" customWidth="1"/>
    <col min="6409" max="6409" width="10.7109375" style="107" customWidth="1"/>
    <col min="6410" max="6410" width="11" style="107" customWidth="1"/>
    <col min="6411" max="6412" width="9.42578125" style="107" customWidth="1"/>
    <col min="6413" max="6413" width="10.28515625" style="107" customWidth="1"/>
    <col min="6414" max="6414" width="9.7109375" style="107" customWidth="1"/>
    <col min="6415" max="6415" width="6.28515625" style="107" customWidth="1"/>
    <col min="6416" max="6416" width="7" style="107" customWidth="1"/>
    <col min="6417" max="6417" width="8.28515625" style="107" customWidth="1"/>
    <col min="6418" max="6420" width="6.28515625" style="107" customWidth="1"/>
    <col min="6421" max="6421" width="6.42578125" style="107" bestFit="1" customWidth="1"/>
    <col min="6422" max="6422" width="8" style="107" customWidth="1"/>
    <col min="6423" max="6423" width="7.28515625" style="107" customWidth="1"/>
    <col min="6424" max="6424" width="8.5703125" style="107" customWidth="1"/>
    <col min="6425" max="6659" width="11.42578125" style="107"/>
    <col min="6660" max="6660" width="2.42578125" style="107" customWidth="1"/>
    <col min="6661" max="6661" width="3.42578125" style="107" customWidth="1"/>
    <col min="6662" max="6662" width="1.7109375" style="107" customWidth="1"/>
    <col min="6663" max="6663" width="17.28515625" style="107" customWidth="1"/>
    <col min="6664" max="6664" width="14.28515625" style="107" bestFit="1" customWidth="1"/>
    <col min="6665" max="6665" width="10.7109375" style="107" customWidth="1"/>
    <col min="6666" max="6666" width="11" style="107" customWidth="1"/>
    <col min="6667" max="6668" width="9.42578125" style="107" customWidth="1"/>
    <col min="6669" max="6669" width="10.28515625" style="107" customWidth="1"/>
    <col min="6670" max="6670" width="9.7109375" style="107" customWidth="1"/>
    <col min="6671" max="6671" width="6.28515625" style="107" customWidth="1"/>
    <col min="6672" max="6672" width="7" style="107" customWidth="1"/>
    <col min="6673" max="6673" width="8.28515625" style="107" customWidth="1"/>
    <col min="6674" max="6676" width="6.28515625" style="107" customWidth="1"/>
    <col min="6677" max="6677" width="6.42578125" style="107" bestFit="1" customWidth="1"/>
    <col min="6678" max="6678" width="8" style="107" customWidth="1"/>
    <col min="6679" max="6679" width="7.28515625" style="107" customWidth="1"/>
    <col min="6680" max="6680" width="8.5703125" style="107" customWidth="1"/>
    <col min="6681" max="6915" width="11.42578125" style="107"/>
    <col min="6916" max="6916" width="2.42578125" style="107" customWidth="1"/>
    <col min="6917" max="6917" width="3.42578125" style="107" customWidth="1"/>
    <col min="6918" max="6918" width="1.7109375" style="107" customWidth="1"/>
    <col min="6919" max="6919" width="17.28515625" style="107" customWidth="1"/>
    <col min="6920" max="6920" width="14.28515625" style="107" bestFit="1" customWidth="1"/>
    <col min="6921" max="6921" width="10.7109375" style="107" customWidth="1"/>
    <col min="6922" max="6922" width="11" style="107" customWidth="1"/>
    <col min="6923" max="6924" width="9.42578125" style="107" customWidth="1"/>
    <col min="6925" max="6925" width="10.28515625" style="107" customWidth="1"/>
    <col min="6926" max="6926" width="9.7109375" style="107" customWidth="1"/>
    <col min="6927" max="6927" width="6.28515625" style="107" customWidth="1"/>
    <col min="6928" max="6928" width="7" style="107" customWidth="1"/>
    <col min="6929" max="6929" width="8.28515625" style="107" customWidth="1"/>
    <col min="6930" max="6932" width="6.28515625" style="107" customWidth="1"/>
    <col min="6933" max="6933" width="6.42578125" style="107" bestFit="1" customWidth="1"/>
    <col min="6934" max="6934" width="8" style="107" customWidth="1"/>
    <col min="6935" max="6935" width="7.28515625" style="107" customWidth="1"/>
    <col min="6936" max="6936" width="8.5703125" style="107" customWidth="1"/>
    <col min="6937" max="7171" width="11.42578125" style="107"/>
    <col min="7172" max="7172" width="2.42578125" style="107" customWidth="1"/>
    <col min="7173" max="7173" width="3.42578125" style="107" customWidth="1"/>
    <col min="7174" max="7174" width="1.7109375" style="107" customWidth="1"/>
    <col min="7175" max="7175" width="17.28515625" style="107" customWidth="1"/>
    <col min="7176" max="7176" width="14.28515625" style="107" bestFit="1" customWidth="1"/>
    <col min="7177" max="7177" width="10.7109375" style="107" customWidth="1"/>
    <col min="7178" max="7178" width="11" style="107" customWidth="1"/>
    <col min="7179" max="7180" width="9.42578125" style="107" customWidth="1"/>
    <col min="7181" max="7181" width="10.28515625" style="107" customWidth="1"/>
    <col min="7182" max="7182" width="9.7109375" style="107" customWidth="1"/>
    <col min="7183" max="7183" width="6.28515625" style="107" customWidth="1"/>
    <col min="7184" max="7184" width="7" style="107" customWidth="1"/>
    <col min="7185" max="7185" width="8.28515625" style="107" customWidth="1"/>
    <col min="7186" max="7188" width="6.28515625" style="107" customWidth="1"/>
    <col min="7189" max="7189" width="6.42578125" style="107" bestFit="1" customWidth="1"/>
    <col min="7190" max="7190" width="8" style="107" customWidth="1"/>
    <col min="7191" max="7191" width="7.28515625" style="107" customWidth="1"/>
    <col min="7192" max="7192" width="8.5703125" style="107" customWidth="1"/>
    <col min="7193" max="7427" width="11.42578125" style="107"/>
    <col min="7428" max="7428" width="2.42578125" style="107" customWidth="1"/>
    <col min="7429" max="7429" width="3.42578125" style="107" customWidth="1"/>
    <col min="7430" max="7430" width="1.7109375" style="107" customWidth="1"/>
    <col min="7431" max="7431" width="17.28515625" style="107" customWidth="1"/>
    <col min="7432" max="7432" width="14.28515625" style="107" bestFit="1" customWidth="1"/>
    <col min="7433" max="7433" width="10.7109375" style="107" customWidth="1"/>
    <col min="7434" max="7434" width="11" style="107" customWidth="1"/>
    <col min="7435" max="7436" width="9.42578125" style="107" customWidth="1"/>
    <col min="7437" max="7437" width="10.28515625" style="107" customWidth="1"/>
    <col min="7438" max="7438" width="9.7109375" style="107" customWidth="1"/>
    <col min="7439" max="7439" width="6.28515625" style="107" customWidth="1"/>
    <col min="7440" max="7440" width="7" style="107" customWidth="1"/>
    <col min="7441" max="7441" width="8.28515625" style="107" customWidth="1"/>
    <col min="7442" max="7444" width="6.28515625" style="107" customWidth="1"/>
    <col min="7445" max="7445" width="6.42578125" style="107" bestFit="1" customWidth="1"/>
    <col min="7446" max="7446" width="8" style="107" customWidth="1"/>
    <col min="7447" max="7447" width="7.28515625" style="107" customWidth="1"/>
    <col min="7448" max="7448" width="8.5703125" style="107" customWidth="1"/>
    <col min="7449" max="7683" width="11.42578125" style="107"/>
    <col min="7684" max="7684" width="2.42578125" style="107" customWidth="1"/>
    <col min="7685" max="7685" width="3.42578125" style="107" customWidth="1"/>
    <col min="7686" max="7686" width="1.7109375" style="107" customWidth="1"/>
    <col min="7687" max="7687" width="17.28515625" style="107" customWidth="1"/>
    <col min="7688" max="7688" width="14.28515625" style="107" bestFit="1" customWidth="1"/>
    <col min="7689" max="7689" width="10.7109375" style="107" customWidth="1"/>
    <col min="7690" max="7690" width="11" style="107" customWidth="1"/>
    <col min="7691" max="7692" width="9.42578125" style="107" customWidth="1"/>
    <col min="7693" max="7693" width="10.28515625" style="107" customWidth="1"/>
    <col min="7694" max="7694" width="9.7109375" style="107" customWidth="1"/>
    <col min="7695" max="7695" width="6.28515625" style="107" customWidth="1"/>
    <col min="7696" max="7696" width="7" style="107" customWidth="1"/>
    <col min="7697" max="7697" width="8.28515625" style="107" customWidth="1"/>
    <col min="7698" max="7700" width="6.28515625" style="107" customWidth="1"/>
    <col min="7701" max="7701" width="6.42578125" style="107" bestFit="1" customWidth="1"/>
    <col min="7702" max="7702" width="8" style="107" customWidth="1"/>
    <col min="7703" max="7703" width="7.28515625" style="107" customWidth="1"/>
    <col min="7704" max="7704" width="8.5703125" style="107" customWidth="1"/>
    <col min="7705" max="7939" width="11.42578125" style="107"/>
    <col min="7940" max="7940" width="2.42578125" style="107" customWidth="1"/>
    <col min="7941" max="7941" width="3.42578125" style="107" customWidth="1"/>
    <col min="7942" max="7942" width="1.7109375" style="107" customWidth="1"/>
    <col min="7943" max="7943" width="17.28515625" style="107" customWidth="1"/>
    <col min="7944" max="7944" width="14.28515625" style="107" bestFit="1" customWidth="1"/>
    <col min="7945" max="7945" width="10.7109375" style="107" customWidth="1"/>
    <col min="7946" max="7946" width="11" style="107" customWidth="1"/>
    <col min="7947" max="7948" width="9.42578125" style="107" customWidth="1"/>
    <col min="7949" max="7949" width="10.28515625" style="107" customWidth="1"/>
    <col min="7950" max="7950" width="9.7109375" style="107" customWidth="1"/>
    <col min="7951" max="7951" width="6.28515625" style="107" customWidth="1"/>
    <col min="7952" max="7952" width="7" style="107" customWidth="1"/>
    <col min="7953" max="7953" width="8.28515625" style="107" customWidth="1"/>
    <col min="7954" max="7956" width="6.28515625" style="107" customWidth="1"/>
    <col min="7957" max="7957" width="6.42578125" style="107" bestFit="1" customWidth="1"/>
    <col min="7958" max="7958" width="8" style="107" customWidth="1"/>
    <col min="7959" max="7959" width="7.28515625" style="107" customWidth="1"/>
    <col min="7960" max="7960" width="8.5703125" style="107" customWidth="1"/>
    <col min="7961" max="8195" width="11.42578125" style="107"/>
    <col min="8196" max="8196" width="2.42578125" style="107" customWidth="1"/>
    <col min="8197" max="8197" width="3.42578125" style="107" customWidth="1"/>
    <col min="8198" max="8198" width="1.7109375" style="107" customWidth="1"/>
    <col min="8199" max="8199" width="17.28515625" style="107" customWidth="1"/>
    <col min="8200" max="8200" width="14.28515625" style="107" bestFit="1" customWidth="1"/>
    <col min="8201" max="8201" width="10.7109375" style="107" customWidth="1"/>
    <col min="8202" max="8202" width="11" style="107" customWidth="1"/>
    <col min="8203" max="8204" width="9.42578125" style="107" customWidth="1"/>
    <col min="8205" max="8205" width="10.28515625" style="107" customWidth="1"/>
    <col min="8206" max="8206" width="9.7109375" style="107" customWidth="1"/>
    <col min="8207" max="8207" width="6.28515625" style="107" customWidth="1"/>
    <col min="8208" max="8208" width="7" style="107" customWidth="1"/>
    <col min="8209" max="8209" width="8.28515625" style="107" customWidth="1"/>
    <col min="8210" max="8212" width="6.28515625" style="107" customWidth="1"/>
    <col min="8213" max="8213" width="6.42578125" style="107" bestFit="1" customWidth="1"/>
    <col min="8214" max="8214" width="8" style="107" customWidth="1"/>
    <col min="8215" max="8215" width="7.28515625" style="107" customWidth="1"/>
    <col min="8216" max="8216" width="8.5703125" style="107" customWidth="1"/>
    <col min="8217" max="8451" width="11.42578125" style="107"/>
    <col min="8452" max="8452" width="2.42578125" style="107" customWidth="1"/>
    <col min="8453" max="8453" width="3.42578125" style="107" customWidth="1"/>
    <col min="8454" max="8454" width="1.7109375" style="107" customWidth="1"/>
    <col min="8455" max="8455" width="17.28515625" style="107" customWidth="1"/>
    <col min="8456" max="8456" width="14.28515625" style="107" bestFit="1" customWidth="1"/>
    <col min="8457" max="8457" width="10.7109375" style="107" customWidth="1"/>
    <col min="8458" max="8458" width="11" style="107" customWidth="1"/>
    <col min="8459" max="8460" width="9.42578125" style="107" customWidth="1"/>
    <col min="8461" max="8461" width="10.28515625" style="107" customWidth="1"/>
    <col min="8462" max="8462" width="9.7109375" style="107" customWidth="1"/>
    <col min="8463" max="8463" width="6.28515625" style="107" customWidth="1"/>
    <col min="8464" max="8464" width="7" style="107" customWidth="1"/>
    <col min="8465" max="8465" width="8.28515625" style="107" customWidth="1"/>
    <col min="8466" max="8468" width="6.28515625" style="107" customWidth="1"/>
    <col min="8469" max="8469" width="6.42578125" style="107" bestFit="1" customWidth="1"/>
    <col min="8470" max="8470" width="8" style="107" customWidth="1"/>
    <col min="8471" max="8471" width="7.28515625" style="107" customWidth="1"/>
    <col min="8472" max="8472" width="8.5703125" style="107" customWidth="1"/>
    <col min="8473" max="8707" width="11.42578125" style="107"/>
    <col min="8708" max="8708" width="2.42578125" style="107" customWidth="1"/>
    <col min="8709" max="8709" width="3.42578125" style="107" customWidth="1"/>
    <col min="8710" max="8710" width="1.7109375" style="107" customWidth="1"/>
    <col min="8711" max="8711" width="17.28515625" style="107" customWidth="1"/>
    <col min="8712" max="8712" width="14.28515625" style="107" bestFit="1" customWidth="1"/>
    <col min="8713" max="8713" width="10.7109375" style="107" customWidth="1"/>
    <col min="8714" max="8714" width="11" style="107" customWidth="1"/>
    <col min="8715" max="8716" width="9.42578125" style="107" customWidth="1"/>
    <col min="8717" max="8717" width="10.28515625" style="107" customWidth="1"/>
    <col min="8718" max="8718" width="9.7109375" style="107" customWidth="1"/>
    <col min="8719" max="8719" width="6.28515625" style="107" customWidth="1"/>
    <col min="8720" max="8720" width="7" style="107" customWidth="1"/>
    <col min="8721" max="8721" width="8.28515625" style="107" customWidth="1"/>
    <col min="8722" max="8724" width="6.28515625" style="107" customWidth="1"/>
    <col min="8725" max="8725" width="6.42578125" style="107" bestFit="1" customWidth="1"/>
    <col min="8726" max="8726" width="8" style="107" customWidth="1"/>
    <col min="8727" max="8727" width="7.28515625" style="107" customWidth="1"/>
    <col min="8728" max="8728" width="8.5703125" style="107" customWidth="1"/>
    <col min="8729" max="8963" width="11.42578125" style="107"/>
    <col min="8964" max="8964" width="2.42578125" style="107" customWidth="1"/>
    <col min="8965" max="8965" width="3.42578125" style="107" customWidth="1"/>
    <col min="8966" max="8966" width="1.7109375" style="107" customWidth="1"/>
    <col min="8967" max="8967" width="17.28515625" style="107" customWidth="1"/>
    <col min="8968" max="8968" width="14.28515625" style="107" bestFit="1" customWidth="1"/>
    <col min="8969" max="8969" width="10.7109375" style="107" customWidth="1"/>
    <col min="8970" max="8970" width="11" style="107" customWidth="1"/>
    <col min="8971" max="8972" width="9.42578125" style="107" customWidth="1"/>
    <col min="8973" max="8973" width="10.28515625" style="107" customWidth="1"/>
    <col min="8974" max="8974" width="9.7109375" style="107" customWidth="1"/>
    <col min="8975" max="8975" width="6.28515625" style="107" customWidth="1"/>
    <col min="8976" max="8976" width="7" style="107" customWidth="1"/>
    <col min="8977" max="8977" width="8.28515625" style="107" customWidth="1"/>
    <col min="8978" max="8980" width="6.28515625" style="107" customWidth="1"/>
    <col min="8981" max="8981" width="6.42578125" style="107" bestFit="1" customWidth="1"/>
    <col min="8982" max="8982" width="8" style="107" customWidth="1"/>
    <col min="8983" max="8983" width="7.28515625" style="107" customWidth="1"/>
    <col min="8984" max="8984" width="8.5703125" style="107" customWidth="1"/>
    <col min="8985" max="9219" width="11.42578125" style="107"/>
    <col min="9220" max="9220" width="2.42578125" style="107" customWidth="1"/>
    <col min="9221" max="9221" width="3.42578125" style="107" customWidth="1"/>
    <col min="9222" max="9222" width="1.7109375" style="107" customWidth="1"/>
    <col min="9223" max="9223" width="17.28515625" style="107" customWidth="1"/>
    <col min="9224" max="9224" width="14.28515625" style="107" bestFit="1" customWidth="1"/>
    <col min="9225" max="9225" width="10.7109375" style="107" customWidth="1"/>
    <col min="9226" max="9226" width="11" style="107" customWidth="1"/>
    <col min="9227" max="9228" width="9.42578125" style="107" customWidth="1"/>
    <col min="9229" max="9229" width="10.28515625" style="107" customWidth="1"/>
    <col min="9230" max="9230" width="9.7109375" style="107" customWidth="1"/>
    <col min="9231" max="9231" width="6.28515625" style="107" customWidth="1"/>
    <col min="9232" max="9232" width="7" style="107" customWidth="1"/>
    <col min="9233" max="9233" width="8.28515625" style="107" customWidth="1"/>
    <col min="9234" max="9236" width="6.28515625" style="107" customWidth="1"/>
    <col min="9237" max="9237" width="6.42578125" style="107" bestFit="1" customWidth="1"/>
    <col min="9238" max="9238" width="8" style="107" customWidth="1"/>
    <col min="9239" max="9239" width="7.28515625" style="107" customWidth="1"/>
    <col min="9240" max="9240" width="8.5703125" style="107" customWidth="1"/>
    <col min="9241" max="9475" width="11.42578125" style="107"/>
    <col min="9476" max="9476" width="2.42578125" style="107" customWidth="1"/>
    <col min="9477" max="9477" width="3.42578125" style="107" customWidth="1"/>
    <col min="9478" max="9478" width="1.7109375" style="107" customWidth="1"/>
    <col min="9479" max="9479" width="17.28515625" style="107" customWidth="1"/>
    <col min="9480" max="9480" width="14.28515625" style="107" bestFit="1" customWidth="1"/>
    <col min="9481" max="9481" width="10.7109375" style="107" customWidth="1"/>
    <col min="9482" max="9482" width="11" style="107" customWidth="1"/>
    <col min="9483" max="9484" width="9.42578125" style="107" customWidth="1"/>
    <col min="9485" max="9485" width="10.28515625" style="107" customWidth="1"/>
    <col min="9486" max="9486" width="9.7109375" style="107" customWidth="1"/>
    <col min="9487" max="9487" width="6.28515625" style="107" customWidth="1"/>
    <col min="9488" max="9488" width="7" style="107" customWidth="1"/>
    <col min="9489" max="9489" width="8.28515625" style="107" customWidth="1"/>
    <col min="9490" max="9492" width="6.28515625" style="107" customWidth="1"/>
    <col min="9493" max="9493" width="6.42578125" style="107" bestFit="1" customWidth="1"/>
    <col min="9494" max="9494" width="8" style="107" customWidth="1"/>
    <col min="9495" max="9495" width="7.28515625" style="107" customWidth="1"/>
    <col min="9496" max="9496" width="8.5703125" style="107" customWidth="1"/>
    <col min="9497" max="9731" width="11.42578125" style="107"/>
    <col min="9732" max="9732" width="2.42578125" style="107" customWidth="1"/>
    <col min="9733" max="9733" width="3.42578125" style="107" customWidth="1"/>
    <col min="9734" max="9734" width="1.7109375" style="107" customWidth="1"/>
    <col min="9735" max="9735" width="17.28515625" style="107" customWidth="1"/>
    <col min="9736" max="9736" width="14.28515625" style="107" bestFit="1" customWidth="1"/>
    <col min="9737" max="9737" width="10.7109375" style="107" customWidth="1"/>
    <col min="9738" max="9738" width="11" style="107" customWidth="1"/>
    <col min="9739" max="9740" width="9.42578125" style="107" customWidth="1"/>
    <col min="9741" max="9741" width="10.28515625" style="107" customWidth="1"/>
    <col min="9742" max="9742" width="9.7109375" style="107" customWidth="1"/>
    <col min="9743" max="9743" width="6.28515625" style="107" customWidth="1"/>
    <col min="9744" max="9744" width="7" style="107" customWidth="1"/>
    <col min="9745" max="9745" width="8.28515625" style="107" customWidth="1"/>
    <col min="9746" max="9748" width="6.28515625" style="107" customWidth="1"/>
    <col min="9749" max="9749" width="6.42578125" style="107" bestFit="1" customWidth="1"/>
    <col min="9750" max="9750" width="8" style="107" customWidth="1"/>
    <col min="9751" max="9751" width="7.28515625" style="107" customWidth="1"/>
    <col min="9752" max="9752" width="8.5703125" style="107" customWidth="1"/>
    <col min="9753" max="9987" width="11.42578125" style="107"/>
    <col min="9988" max="9988" width="2.42578125" style="107" customWidth="1"/>
    <col min="9989" max="9989" width="3.42578125" style="107" customWidth="1"/>
    <col min="9990" max="9990" width="1.7109375" style="107" customWidth="1"/>
    <col min="9991" max="9991" width="17.28515625" style="107" customWidth="1"/>
    <col min="9992" max="9992" width="14.28515625" style="107" bestFit="1" customWidth="1"/>
    <col min="9993" max="9993" width="10.7109375" style="107" customWidth="1"/>
    <col min="9994" max="9994" width="11" style="107" customWidth="1"/>
    <col min="9995" max="9996" width="9.42578125" style="107" customWidth="1"/>
    <col min="9997" max="9997" width="10.28515625" style="107" customWidth="1"/>
    <col min="9998" max="9998" width="9.7109375" style="107" customWidth="1"/>
    <col min="9999" max="9999" width="6.28515625" style="107" customWidth="1"/>
    <col min="10000" max="10000" width="7" style="107" customWidth="1"/>
    <col min="10001" max="10001" width="8.28515625" style="107" customWidth="1"/>
    <col min="10002" max="10004" width="6.28515625" style="107" customWidth="1"/>
    <col min="10005" max="10005" width="6.42578125" style="107" bestFit="1" customWidth="1"/>
    <col min="10006" max="10006" width="8" style="107" customWidth="1"/>
    <col min="10007" max="10007" width="7.28515625" style="107" customWidth="1"/>
    <col min="10008" max="10008" width="8.5703125" style="107" customWidth="1"/>
    <col min="10009" max="10243" width="11.42578125" style="107"/>
    <col min="10244" max="10244" width="2.42578125" style="107" customWidth="1"/>
    <col min="10245" max="10245" width="3.42578125" style="107" customWidth="1"/>
    <col min="10246" max="10246" width="1.7109375" style="107" customWidth="1"/>
    <col min="10247" max="10247" width="17.28515625" style="107" customWidth="1"/>
    <col min="10248" max="10248" width="14.28515625" style="107" bestFit="1" customWidth="1"/>
    <col min="10249" max="10249" width="10.7109375" style="107" customWidth="1"/>
    <col min="10250" max="10250" width="11" style="107" customWidth="1"/>
    <col min="10251" max="10252" width="9.42578125" style="107" customWidth="1"/>
    <col min="10253" max="10253" width="10.28515625" style="107" customWidth="1"/>
    <col min="10254" max="10254" width="9.7109375" style="107" customWidth="1"/>
    <col min="10255" max="10255" width="6.28515625" style="107" customWidth="1"/>
    <col min="10256" max="10256" width="7" style="107" customWidth="1"/>
    <col min="10257" max="10257" width="8.28515625" style="107" customWidth="1"/>
    <col min="10258" max="10260" width="6.28515625" style="107" customWidth="1"/>
    <col min="10261" max="10261" width="6.42578125" style="107" bestFit="1" customWidth="1"/>
    <col min="10262" max="10262" width="8" style="107" customWidth="1"/>
    <col min="10263" max="10263" width="7.28515625" style="107" customWidth="1"/>
    <col min="10264" max="10264" width="8.5703125" style="107" customWidth="1"/>
    <col min="10265" max="10499" width="11.42578125" style="107"/>
    <col min="10500" max="10500" width="2.42578125" style="107" customWidth="1"/>
    <col min="10501" max="10501" width="3.42578125" style="107" customWidth="1"/>
    <col min="10502" max="10502" width="1.7109375" style="107" customWidth="1"/>
    <col min="10503" max="10503" width="17.28515625" style="107" customWidth="1"/>
    <col min="10504" max="10504" width="14.28515625" style="107" bestFit="1" customWidth="1"/>
    <col min="10505" max="10505" width="10.7109375" style="107" customWidth="1"/>
    <col min="10506" max="10506" width="11" style="107" customWidth="1"/>
    <col min="10507" max="10508" width="9.42578125" style="107" customWidth="1"/>
    <col min="10509" max="10509" width="10.28515625" style="107" customWidth="1"/>
    <col min="10510" max="10510" width="9.7109375" style="107" customWidth="1"/>
    <col min="10511" max="10511" width="6.28515625" style="107" customWidth="1"/>
    <col min="10512" max="10512" width="7" style="107" customWidth="1"/>
    <col min="10513" max="10513" width="8.28515625" style="107" customWidth="1"/>
    <col min="10514" max="10516" width="6.28515625" style="107" customWidth="1"/>
    <col min="10517" max="10517" width="6.42578125" style="107" bestFit="1" customWidth="1"/>
    <col min="10518" max="10518" width="8" style="107" customWidth="1"/>
    <col min="10519" max="10519" width="7.28515625" style="107" customWidth="1"/>
    <col min="10520" max="10520" width="8.5703125" style="107" customWidth="1"/>
    <col min="10521" max="10755" width="11.42578125" style="107"/>
    <col min="10756" max="10756" width="2.42578125" style="107" customWidth="1"/>
    <col min="10757" max="10757" width="3.42578125" style="107" customWidth="1"/>
    <col min="10758" max="10758" width="1.7109375" style="107" customWidth="1"/>
    <col min="10759" max="10759" width="17.28515625" style="107" customWidth="1"/>
    <col min="10760" max="10760" width="14.28515625" style="107" bestFit="1" customWidth="1"/>
    <col min="10761" max="10761" width="10.7109375" style="107" customWidth="1"/>
    <col min="10762" max="10762" width="11" style="107" customWidth="1"/>
    <col min="10763" max="10764" width="9.42578125" style="107" customWidth="1"/>
    <col min="10765" max="10765" width="10.28515625" style="107" customWidth="1"/>
    <col min="10766" max="10766" width="9.7109375" style="107" customWidth="1"/>
    <col min="10767" max="10767" width="6.28515625" style="107" customWidth="1"/>
    <col min="10768" max="10768" width="7" style="107" customWidth="1"/>
    <col min="10769" max="10769" width="8.28515625" style="107" customWidth="1"/>
    <col min="10770" max="10772" width="6.28515625" style="107" customWidth="1"/>
    <col min="10773" max="10773" width="6.42578125" style="107" bestFit="1" customWidth="1"/>
    <col min="10774" max="10774" width="8" style="107" customWidth="1"/>
    <col min="10775" max="10775" width="7.28515625" style="107" customWidth="1"/>
    <col min="10776" max="10776" width="8.5703125" style="107" customWidth="1"/>
    <col min="10777" max="11011" width="11.42578125" style="107"/>
    <col min="11012" max="11012" width="2.42578125" style="107" customWidth="1"/>
    <col min="11013" max="11013" width="3.42578125" style="107" customWidth="1"/>
    <col min="11014" max="11014" width="1.7109375" style="107" customWidth="1"/>
    <col min="11015" max="11015" width="17.28515625" style="107" customWidth="1"/>
    <col min="11016" max="11016" width="14.28515625" style="107" bestFit="1" customWidth="1"/>
    <col min="11017" max="11017" width="10.7109375" style="107" customWidth="1"/>
    <col min="11018" max="11018" width="11" style="107" customWidth="1"/>
    <col min="11019" max="11020" width="9.42578125" style="107" customWidth="1"/>
    <col min="11021" max="11021" width="10.28515625" style="107" customWidth="1"/>
    <col min="11022" max="11022" width="9.7109375" style="107" customWidth="1"/>
    <col min="11023" max="11023" width="6.28515625" style="107" customWidth="1"/>
    <col min="11024" max="11024" width="7" style="107" customWidth="1"/>
    <col min="11025" max="11025" width="8.28515625" style="107" customWidth="1"/>
    <col min="11026" max="11028" width="6.28515625" style="107" customWidth="1"/>
    <col min="11029" max="11029" width="6.42578125" style="107" bestFit="1" customWidth="1"/>
    <col min="11030" max="11030" width="8" style="107" customWidth="1"/>
    <col min="11031" max="11031" width="7.28515625" style="107" customWidth="1"/>
    <col min="11032" max="11032" width="8.5703125" style="107" customWidth="1"/>
    <col min="11033" max="11267" width="11.42578125" style="107"/>
    <col min="11268" max="11268" width="2.42578125" style="107" customWidth="1"/>
    <col min="11269" max="11269" width="3.42578125" style="107" customWidth="1"/>
    <col min="11270" max="11270" width="1.7109375" style="107" customWidth="1"/>
    <col min="11271" max="11271" width="17.28515625" style="107" customWidth="1"/>
    <col min="11272" max="11272" width="14.28515625" style="107" bestFit="1" customWidth="1"/>
    <col min="11273" max="11273" width="10.7109375" style="107" customWidth="1"/>
    <col min="11274" max="11274" width="11" style="107" customWidth="1"/>
    <col min="11275" max="11276" width="9.42578125" style="107" customWidth="1"/>
    <col min="11277" max="11277" width="10.28515625" style="107" customWidth="1"/>
    <col min="11278" max="11278" width="9.7109375" style="107" customWidth="1"/>
    <col min="11279" max="11279" width="6.28515625" style="107" customWidth="1"/>
    <col min="11280" max="11280" width="7" style="107" customWidth="1"/>
    <col min="11281" max="11281" width="8.28515625" style="107" customWidth="1"/>
    <col min="11282" max="11284" width="6.28515625" style="107" customWidth="1"/>
    <col min="11285" max="11285" width="6.42578125" style="107" bestFit="1" customWidth="1"/>
    <col min="11286" max="11286" width="8" style="107" customWidth="1"/>
    <col min="11287" max="11287" width="7.28515625" style="107" customWidth="1"/>
    <col min="11288" max="11288" width="8.5703125" style="107" customWidth="1"/>
    <col min="11289" max="11523" width="11.42578125" style="107"/>
    <col min="11524" max="11524" width="2.42578125" style="107" customWidth="1"/>
    <col min="11525" max="11525" width="3.42578125" style="107" customWidth="1"/>
    <col min="11526" max="11526" width="1.7109375" style="107" customWidth="1"/>
    <col min="11527" max="11527" width="17.28515625" style="107" customWidth="1"/>
    <col min="11528" max="11528" width="14.28515625" style="107" bestFit="1" customWidth="1"/>
    <col min="11529" max="11529" width="10.7109375" style="107" customWidth="1"/>
    <col min="11530" max="11530" width="11" style="107" customWidth="1"/>
    <col min="11531" max="11532" width="9.42578125" style="107" customWidth="1"/>
    <col min="11533" max="11533" width="10.28515625" style="107" customWidth="1"/>
    <col min="11534" max="11534" width="9.7109375" style="107" customWidth="1"/>
    <col min="11535" max="11535" width="6.28515625" style="107" customWidth="1"/>
    <col min="11536" max="11536" width="7" style="107" customWidth="1"/>
    <col min="11537" max="11537" width="8.28515625" style="107" customWidth="1"/>
    <col min="11538" max="11540" width="6.28515625" style="107" customWidth="1"/>
    <col min="11541" max="11541" width="6.42578125" style="107" bestFit="1" customWidth="1"/>
    <col min="11542" max="11542" width="8" style="107" customWidth="1"/>
    <col min="11543" max="11543" width="7.28515625" style="107" customWidth="1"/>
    <col min="11544" max="11544" width="8.5703125" style="107" customWidth="1"/>
    <col min="11545" max="11779" width="11.42578125" style="107"/>
    <col min="11780" max="11780" width="2.42578125" style="107" customWidth="1"/>
    <col min="11781" max="11781" width="3.42578125" style="107" customWidth="1"/>
    <col min="11782" max="11782" width="1.7109375" style="107" customWidth="1"/>
    <col min="11783" max="11783" width="17.28515625" style="107" customWidth="1"/>
    <col min="11784" max="11784" width="14.28515625" style="107" bestFit="1" customWidth="1"/>
    <col min="11785" max="11785" width="10.7109375" style="107" customWidth="1"/>
    <col min="11786" max="11786" width="11" style="107" customWidth="1"/>
    <col min="11787" max="11788" width="9.42578125" style="107" customWidth="1"/>
    <col min="11789" max="11789" width="10.28515625" style="107" customWidth="1"/>
    <col min="11790" max="11790" width="9.7109375" style="107" customWidth="1"/>
    <col min="11791" max="11791" width="6.28515625" style="107" customWidth="1"/>
    <col min="11792" max="11792" width="7" style="107" customWidth="1"/>
    <col min="11793" max="11793" width="8.28515625" style="107" customWidth="1"/>
    <col min="11794" max="11796" width="6.28515625" style="107" customWidth="1"/>
    <col min="11797" max="11797" width="6.42578125" style="107" bestFit="1" customWidth="1"/>
    <col min="11798" max="11798" width="8" style="107" customWidth="1"/>
    <col min="11799" max="11799" width="7.28515625" style="107" customWidth="1"/>
    <col min="11800" max="11800" width="8.5703125" style="107" customWidth="1"/>
    <col min="11801" max="12035" width="11.42578125" style="107"/>
    <col min="12036" max="12036" width="2.42578125" style="107" customWidth="1"/>
    <col min="12037" max="12037" width="3.42578125" style="107" customWidth="1"/>
    <col min="12038" max="12038" width="1.7109375" style="107" customWidth="1"/>
    <col min="12039" max="12039" width="17.28515625" style="107" customWidth="1"/>
    <col min="12040" max="12040" width="14.28515625" style="107" bestFit="1" customWidth="1"/>
    <col min="12041" max="12041" width="10.7109375" style="107" customWidth="1"/>
    <col min="12042" max="12042" width="11" style="107" customWidth="1"/>
    <col min="12043" max="12044" width="9.42578125" style="107" customWidth="1"/>
    <col min="12045" max="12045" width="10.28515625" style="107" customWidth="1"/>
    <col min="12046" max="12046" width="9.7109375" style="107" customWidth="1"/>
    <col min="12047" max="12047" width="6.28515625" style="107" customWidth="1"/>
    <col min="12048" max="12048" width="7" style="107" customWidth="1"/>
    <col min="12049" max="12049" width="8.28515625" style="107" customWidth="1"/>
    <col min="12050" max="12052" width="6.28515625" style="107" customWidth="1"/>
    <col min="12053" max="12053" width="6.42578125" style="107" bestFit="1" customWidth="1"/>
    <col min="12054" max="12054" width="8" style="107" customWidth="1"/>
    <col min="12055" max="12055" width="7.28515625" style="107" customWidth="1"/>
    <col min="12056" max="12056" width="8.5703125" style="107" customWidth="1"/>
    <col min="12057" max="12291" width="11.42578125" style="107"/>
    <col min="12292" max="12292" width="2.42578125" style="107" customWidth="1"/>
    <col min="12293" max="12293" width="3.42578125" style="107" customWidth="1"/>
    <col min="12294" max="12294" width="1.7109375" style="107" customWidth="1"/>
    <col min="12295" max="12295" width="17.28515625" style="107" customWidth="1"/>
    <col min="12296" max="12296" width="14.28515625" style="107" bestFit="1" customWidth="1"/>
    <col min="12297" max="12297" width="10.7109375" style="107" customWidth="1"/>
    <col min="12298" max="12298" width="11" style="107" customWidth="1"/>
    <col min="12299" max="12300" width="9.42578125" style="107" customWidth="1"/>
    <col min="12301" max="12301" width="10.28515625" style="107" customWidth="1"/>
    <col min="12302" max="12302" width="9.7109375" style="107" customWidth="1"/>
    <col min="12303" max="12303" width="6.28515625" style="107" customWidth="1"/>
    <col min="12304" max="12304" width="7" style="107" customWidth="1"/>
    <col min="12305" max="12305" width="8.28515625" style="107" customWidth="1"/>
    <col min="12306" max="12308" width="6.28515625" style="107" customWidth="1"/>
    <col min="12309" max="12309" width="6.42578125" style="107" bestFit="1" customWidth="1"/>
    <col min="12310" max="12310" width="8" style="107" customWidth="1"/>
    <col min="12311" max="12311" width="7.28515625" style="107" customWidth="1"/>
    <col min="12312" max="12312" width="8.5703125" style="107" customWidth="1"/>
    <col min="12313" max="12547" width="11.42578125" style="107"/>
    <col min="12548" max="12548" width="2.42578125" style="107" customWidth="1"/>
    <col min="12549" max="12549" width="3.42578125" style="107" customWidth="1"/>
    <col min="12550" max="12550" width="1.7109375" style="107" customWidth="1"/>
    <col min="12551" max="12551" width="17.28515625" style="107" customWidth="1"/>
    <col min="12552" max="12552" width="14.28515625" style="107" bestFit="1" customWidth="1"/>
    <col min="12553" max="12553" width="10.7109375" style="107" customWidth="1"/>
    <col min="12554" max="12554" width="11" style="107" customWidth="1"/>
    <col min="12555" max="12556" width="9.42578125" style="107" customWidth="1"/>
    <col min="12557" max="12557" width="10.28515625" style="107" customWidth="1"/>
    <col min="12558" max="12558" width="9.7109375" style="107" customWidth="1"/>
    <col min="12559" max="12559" width="6.28515625" style="107" customWidth="1"/>
    <col min="12560" max="12560" width="7" style="107" customWidth="1"/>
    <col min="12561" max="12561" width="8.28515625" style="107" customWidth="1"/>
    <col min="12562" max="12564" width="6.28515625" style="107" customWidth="1"/>
    <col min="12565" max="12565" width="6.42578125" style="107" bestFit="1" customWidth="1"/>
    <col min="12566" max="12566" width="8" style="107" customWidth="1"/>
    <col min="12567" max="12567" width="7.28515625" style="107" customWidth="1"/>
    <col min="12568" max="12568" width="8.5703125" style="107" customWidth="1"/>
    <col min="12569" max="12803" width="11.42578125" style="107"/>
    <col min="12804" max="12804" width="2.42578125" style="107" customWidth="1"/>
    <col min="12805" max="12805" width="3.42578125" style="107" customWidth="1"/>
    <col min="12806" max="12806" width="1.7109375" style="107" customWidth="1"/>
    <col min="12807" max="12807" width="17.28515625" style="107" customWidth="1"/>
    <col min="12808" max="12808" width="14.28515625" style="107" bestFit="1" customWidth="1"/>
    <col min="12809" max="12809" width="10.7109375" style="107" customWidth="1"/>
    <col min="12810" max="12810" width="11" style="107" customWidth="1"/>
    <col min="12811" max="12812" width="9.42578125" style="107" customWidth="1"/>
    <col min="12813" max="12813" width="10.28515625" style="107" customWidth="1"/>
    <col min="12814" max="12814" width="9.7109375" style="107" customWidth="1"/>
    <col min="12815" max="12815" width="6.28515625" style="107" customWidth="1"/>
    <col min="12816" max="12816" width="7" style="107" customWidth="1"/>
    <col min="12817" max="12817" width="8.28515625" style="107" customWidth="1"/>
    <col min="12818" max="12820" width="6.28515625" style="107" customWidth="1"/>
    <col min="12821" max="12821" width="6.42578125" style="107" bestFit="1" customWidth="1"/>
    <col min="12822" max="12822" width="8" style="107" customWidth="1"/>
    <col min="12823" max="12823" width="7.28515625" style="107" customWidth="1"/>
    <col min="12824" max="12824" width="8.5703125" style="107" customWidth="1"/>
    <col min="12825" max="13059" width="11.42578125" style="107"/>
    <col min="13060" max="13060" width="2.42578125" style="107" customWidth="1"/>
    <col min="13061" max="13061" width="3.42578125" style="107" customWidth="1"/>
    <col min="13062" max="13062" width="1.7109375" style="107" customWidth="1"/>
    <col min="13063" max="13063" width="17.28515625" style="107" customWidth="1"/>
    <col min="13064" max="13064" width="14.28515625" style="107" bestFit="1" customWidth="1"/>
    <col min="13065" max="13065" width="10.7109375" style="107" customWidth="1"/>
    <col min="13066" max="13066" width="11" style="107" customWidth="1"/>
    <col min="13067" max="13068" width="9.42578125" style="107" customWidth="1"/>
    <col min="13069" max="13069" width="10.28515625" style="107" customWidth="1"/>
    <col min="13070" max="13070" width="9.7109375" style="107" customWidth="1"/>
    <col min="13071" max="13071" width="6.28515625" style="107" customWidth="1"/>
    <col min="13072" max="13072" width="7" style="107" customWidth="1"/>
    <col min="13073" max="13073" width="8.28515625" style="107" customWidth="1"/>
    <col min="13074" max="13076" width="6.28515625" style="107" customWidth="1"/>
    <col min="13077" max="13077" width="6.42578125" style="107" bestFit="1" customWidth="1"/>
    <col min="13078" max="13078" width="8" style="107" customWidth="1"/>
    <col min="13079" max="13079" width="7.28515625" style="107" customWidth="1"/>
    <col min="13080" max="13080" width="8.5703125" style="107" customWidth="1"/>
    <col min="13081" max="13315" width="11.42578125" style="107"/>
    <col min="13316" max="13316" width="2.42578125" style="107" customWidth="1"/>
    <col min="13317" max="13317" width="3.42578125" style="107" customWidth="1"/>
    <col min="13318" max="13318" width="1.7109375" style="107" customWidth="1"/>
    <col min="13319" max="13319" width="17.28515625" style="107" customWidth="1"/>
    <col min="13320" max="13320" width="14.28515625" style="107" bestFit="1" customWidth="1"/>
    <col min="13321" max="13321" width="10.7109375" style="107" customWidth="1"/>
    <col min="13322" max="13322" width="11" style="107" customWidth="1"/>
    <col min="13323" max="13324" width="9.42578125" style="107" customWidth="1"/>
    <col min="13325" max="13325" width="10.28515625" style="107" customWidth="1"/>
    <col min="13326" max="13326" width="9.7109375" style="107" customWidth="1"/>
    <col min="13327" max="13327" width="6.28515625" style="107" customWidth="1"/>
    <col min="13328" max="13328" width="7" style="107" customWidth="1"/>
    <col min="13329" max="13329" width="8.28515625" style="107" customWidth="1"/>
    <col min="13330" max="13332" width="6.28515625" style="107" customWidth="1"/>
    <col min="13333" max="13333" width="6.42578125" style="107" bestFit="1" customWidth="1"/>
    <col min="13334" max="13334" width="8" style="107" customWidth="1"/>
    <col min="13335" max="13335" width="7.28515625" style="107" customWidth="1"/>
    <col min="13336" max="13336" width="8.5703125" style="107" customWidth="1"/>
    <col min="13337" max="13571" width="11.42578125" style="107"/>
    <col min="13572" max="13572" width="2.42578125" style="107" customWidth="1"/>
    <col min="13573" max="13573" width="3.42578125" style="107" customWidth="1"/>
    <col min="13574" max="13574" width="1.7109375" style="107" customWidth="1"/>
    <col min="13575" max="13575" width="17.28515625" style="107" customWidth="1"/>
    <col min="13576" max="13576" width="14.28515625" style="107" bestFit="1" customWidth="1"/>
    <col min="13577" max="13577" width="10.7109375" style="107" customWidth="1"/>
    <col min="13578" max="13578" width="11" style="107" customWidth="1"/>
    <col min="13579" max="13580" width="9.42578125" style="107" customWidth="1"/>
    <col min="13581" max="13581" width="10.28515625" style="107" customWidth="1"/>
    <col min="13582" max="13582" width="9.7109375" style="107" customWidth="1"/>
    <col min="13583" max="13583" width="6.28515625" style="107" customWidth="1"/>
    <col min="13584" max="13584" width="7" style="107" customWidth="1"/>
    <col min="13585" max="13585" width="8.28515625" style="107" customWidth="1"/>
    <col min="13586" max="13588" width="6.28515625" style="107" customWidth="1"/>
    <col min="13589" max="13589" width="6.42578125" style="107" bestFit="1" customWidth="1"/>
    <col min="13590" max="13590" width="8" style="107" customWidth="1"/>
    <col min="13591" max="13591" width="7.28515625" style="107" customWidth="1"/>
    <col min="13592" max="13592" width="8.5703125" style="107" customWidth="1"/>
    <col min="13593" max="13827" width="11.42578125" style="107"/>
    <col min="13828" max="13828" width="2.42578125" style="107" customWidth="1"/>
    <col min="13829" max="13829" width="3.42578125" style="107" customWidth="1"/>
    <col min="13830" max="13830" width="1.7109375" style="107" customWidth="1"/>
    <col min="13831" max="13831" width="17.28515625" style="107" customWidth="1"/>
    <col min="13832" max="13832" width="14.28515625" style="107" bestFit="1" customWidth="1"/>
    <col min="13833" max="13833" width="10.7109375" style="107" customWidth="1"/>
    <col min="13834" max="13834" width="11" style="107" customWidth="1"/>
    <col min="13835" max="13836" width="9.42578125" style="107" customWidth="1"/>
    <col min="13837" max="13837" width="10.28515625" style="107" customWidth="1"/>
    <col min="13838" max="13838" width="9.7109375" style="107" customWidth="1"/>
    <col min="13839" max="13839" width="6.28515625" style="107" customWidth="1"/>
    <col min="13840" max="13840" width="7" style="107" customWidth="1"/>
    <col min="13841" max="13841" width="8.28515625" style="107" customWidth="1"/>
    <col min="13842" max="13844" width="6.28515625" style="107" customWidth="1"/>
    <col min="13845" max="13845" width="6.42578125" style="107" bestFit="1" customWidth="1"/>
    <col min="13846" max="13846" width="8" style="107" customWidth="1"/>
    <col min="13847" max="13847" width="7.28515625" style="107" customWidth="1"/>
    <col min="13848" max="13848" width="8.5703125" style="107" customWidth="1"/>
    <col min="13849" max="14083" width="11.42578125" style="107"/>
    <col min="14084" max="14084" width="2.42578125" style="107" customWidth="1"/>
    <col min="14085" max="14085" width="3.42578125" style="107" customWidth="1"/>
    <col min="14086" max="14086" width="1.7109375" style="107" customWidth="1"/>
    <col min="14087" max="14087" width="17.28515625" style="107" customWidth="1"/>
    <col min="14088" max="14088" width="14.28515625" style="107" bestFit="1" customWidth="1"/>
    <col min="14089" max="14089" width="10.7109375" style="107" customWidth="1"/>
    <col min="14090" max="14090" width="11" style="107" customWidth="1"/>
    <col min="14091" max="14092" width="9.42578125" style="107" customWidth="1"/>
    <col min="14093" max="14093" width="10.28515625" style="107" customWidth="1"/>
    <col min="14094" max="14094" width="9.7109375" style="107" customWidth="1"/>
    <col min="14095" max="14095" width="6.28515625" style="107" customWidth="1"/>
    <col min="14096" max="14096" width="7" style="107" customWidth="1"/>
    <col min="14097" max="14097" width="8.28515625" style="107" customWidth="1"/>
    <col min="14098" max="14100" width="6.28515625" style="107" customWidth="1"/>
    <col min="14101" max="14101" width="6.42578125" style="107" bestFit="1" customWidth="1"/>
    <col min="14102" max="14102" width="8" style="107" customWidth="1"/>
    <col min="14103" max="14103" width="7.28515625" style="107" customWidth="1"/>
    <col min="14104" max="14104" width="8.5703125" style="107" customWidth="1"/>
    <col min="14105" max="14339" width="11.42578125" style="107"/>
    <col min="14340" max="14340" width="2.42578125" style="107" customWidth="1"/>
    <col min="14341" max="14341" width="3.42578125" style="107" customWidth="1"/>
    <col min="14342" max="14342" width="1.7109375" style="107" customWidth="1"/>
    <col min="14343" max="14343" width="17.28515625" style="107" customWidth="1"/>
    <col min="14344" max="14344" width="14.28515625" style="107" bestFit="1" customWidth="1"/>
    <col min="14345" max="14345" width="10.7109375" style="107" customWidth="1"/>
    <col min="14346" max="14346" width="11" style="107" customWidth="1"/>
    <col min="14347" max="14348" width="9.42578125" style="107" customWidth="1"/>
    <col min="14349" max="14349" width="10.28515625" style="107" customWidth="1"/>
    <col min="14350" max="14350" width="9.7109375" style="107" customWidth="1"/>
    <col min="14351" max="14351" width="6.28515625" style="107" customWidth="1"/>
    <col min="14352" max="14352" width="7" style="107" customWidth="1"/>
    <col min="14353" max="14353" width="8.28515625" style="107" customWidth="1"/>
    <col min="14354" max="14356" width="6.28515625" style="107" customWidth="1"/>
    <col min="14357" max="14357" width="6.42578125" style="107" bestFit="1" customWidth="1"/>
    <col min="14358" max="14358" width="8" style="107" customWidth="1"/>
    <col min="14359" max="14359" width="7.28515625" style="107" customWidth="1"/>
    <col min="14360" max="14360" width="8.5703125" style="107" customWidth="1"/>
    <col min="14361" max="14595" width="11.42578125" style="107"/>
    <col min="14596" max="14596" width="2.42578125" style="107" customWidth="1"/>
    <col min="14597" max="14597" width="3.42578125" style="107" customWidth="1"/>
    <col min="14598" max="14598" width="1.7109375" style="107" customWidth="1"/>
    <col min="14599" max="14599" width="17.28515625" style="107" customWidth="1"/>
    <col min="14600" max="14600" width="14.28515625" style="107" bestFit="1" customWidth="1"/>
    <col min="14601" max="14601" width="10.7109375" style="107" customWidth="1"/>
    <col min="14602" max="14602" width="11" style="107" customWidth="1"/>
    <col min="14603" max="14604" width="9.42578125" style="107" customWidth="1"/>
    <col min="14605" max="14605" width="10.28515625" style="107" customWidth="1"/>
    <col min="14606" max="14606" width="9.7109375" style="107" customWidth="1"/>
    <col min="14607" max="14607" width="6.28515625" style="107" customWidth="1"/>
    <col min="14608" max="14608" width="7" style="107" customWidth="1"/>
    <col min="14609" max="14609" width="8.28515625" style="107" customWidth="1"/>
    <col min="14610" max="14612" width="6.28515625" style="107" customWidth="1"/>
    <col min="14613" max="14613" width="6.42578125" style="107" bestFit="1" customWidth="1"/>
    <col min="14614" max="14614" width="8" style="107" customWidth="1"/>
    <col min="14615" max="14615" width="7.28515625" style="107" customWidth="1"/>
    <col min="14616" max="14616" width="8.5703125" style="107" customWidth="1"/>
    <col min="14617" max="14851" width="11.42578125" style="107"/>
    <col min="14852" max="14852" width="2.42578125" style="107" customWidth="1"/>
    <col min="14853" max="14853" width="3.42578125" style="107" customWidth="1"/>
    <col min="14854" max="14854" width="1.7109375" style="107" customWidth="1"/>
    <col min="14855" max="14855" width="17.28515625" style="107" customWidth="1"/>
    <col min="14856" max="14856" width="14.28515625" style="107" bestFit="1" customWidth="1"/>
    <col min="14857" max="14857" width="10.7109375" style="107" customWidth="1"/>
    <col min="14858" max="14858" width="11" style="107" customWidth="1"/>
    <col min="14859" max="14860" width="9.42578125" style="107" customWidth="1"/>
    <col min="14861" max="14861" width="10.28515625" style="107" customWidth="1"/>
    <col min="14862" max="14862" width="9.7109375" style="107" customWidth="1"/>
    <col min="14863" max="14863" width="6.28515625" style="107" customWidth="1"/>
    <col min="14864" max="14864" width="7" style="107" customWidth="1"/>
    <col min="14865" max="14865" width="8.28515625" style="107" customWidth="1"/>
    <col min="14866" max="14868" width="6.28515625" style="107" customWidth="1"/>
    <col min="14869" max="14869" width="6.42578125" style="107" bestFit="1" customWidth="1"/>
    <col min="14870" max="14870" width="8" style="107" customWidth="1"/>
    <col min="14871" max="14871" width="7.28515625" style="107" customWidth="1"/>
    <col min="14872" max="14872" width="8.5703125" style="107" customWidth="1"/>
    <col min="14873" max="15107" width="11.42578125" style="107"/>
    <col min="15108" max="15108" width="2.42578125" style="107" customWidth="1"/>
    <col min="15109" max="15109" width="3.42578125" style="107" customWidth="1"/>
    <col min="15110" max="15110" width="1.7109375" style="107" customWidth="1"/>
    <col min="15111" max="15111" width="17.28515625" style="107" customWidth="1"/>
    <col min="15112" max="15112" width="14.28515625" style="107" bestFit="1" customWidth="1"/>
    <col min="15113" max="15113" width="10.7109375" style="107" customWidth="1"/>
    <col min="15114" max="15114" width="11" style="107" customWidth="1"/>
    <col min="15115" max="15116" width="9.42578125" style="107" customWidth="1"/>
    <col min="15117" max="15117" width="10.28515625" style="107" customWidth="1"/>
    <col min="15118" max="15118" width="9.7109375" style="107" customWidth="1"/>
    <col min="15119" max="15119" width="6.28515625" style="107" customWidth="1"/>
    <col min="15120" max="15120" width="7" style="107" customWidth="1"/>
    <col min="15121" max="15121" width="8.28515625" style="107" customWidth="1"/>
    <col min="15122" max="15124" width="6.28515625" style="107" customWidth="1"/>
    <col min="15125" max="15125" width="6.42578125" style="107" bestFit="1" customWidth="1"/>
    <col min="15126" max="15126" width="8" style="107" customWidth="1"/>
    <col min="15127" max="15127" width="7.28515625" style="107" customWidth="1"/>
    <col min="15128" max="15128" width="8.5703125" style="107" customWidth="1"/>
    <col min="15129" max="15363" width="11.42578125" style="107"/>
    <col min="15364" max="15364" width="2.42578125" style="107" customWidth="1"/>
    <col min="15365" max="15365" width="3.42578125" style="107" customWidth="1"/>
    <col min="15366" max="15366" width="1.7109375" style="107" customWidth="1"/>
    <col min="15367" max="15367" width="17.28515625" style="107" customWidth="1"/>
    <col min="15368" max="15368" width="14.28515625" style="107" bestFit="1" customWidth="1"/>
    <col min="15369" max="15369" width="10.7109375" style="107" customWidth="1"/>
    <col min="15370" max="15370" width="11" style="107" customWidth="1"/>
    <col min="15371" max="15372" width="9.42578125" style="107" customWidth="1"/>
    <col min="15373" max="15373" width="10.28515625" style="107" customWidth="1"/>
    <col min="15374" max="15374" width="9.7109375" style="107" customWidth="1"/>
    <col min="15375" max="15375" width="6.28515625" style="107" customWidth="1"/>
    <col min="15376" max="15376" width="7" style="107" customWidth="1"/>
    <col min="15377" max="15377" width="8.28515625" style="107" customWidth="1"/>
    <col min="15378" max="15380" width="6.28515625" style="107" customWidth="1"/>
    <col min="15381" max="15381" width="6.42578125" style="107" bestFit="1" customWidth="1"/>
    <col min="15382" max="15382" width="8" style="107" customWidth="1"/>
    <col min="15383" max="15383" width="7.28515625" style="107" customWidth="1"/>
    <col min="15384" max="15384" width="8.5703125" style="107" customWidth="1"/>
    <col min="15385" max="15619" width="11.42578125" style="107"/>
    <col min="15620" max="15620" width="2.42578125" style="107" customWidth="1"/>
    <col min="15621" max="15621" width="3.42578125" style="107" customWidth="1"/>
    <col min="15622" max="15622" width="1.7109375" style="107" customWidth="1"/>
    <col min="15623" max="15623" width="17.28515625" style="107" customWidth="1"/>
    <col min="15624" max="15624" width="14.28515625" style="107" bestFit="1" customWidth="1"/>
    <col min="15625" max="15625" width="10.7109375" style="107" customWidth="1"/>
    <col min="15626" max="15626" width="11" style="107" customWidth="1"/>
    <col min="15627" max="15628" width="9.42578125" style="107" customWidth="1"/>
    <col min="15629" max="15629" width="10.28515625" style="107" customWidth="1"/>
    <col min="15630" max="15630" width="9.7109375" style="107" customWidth="1"/>
    <col min="15631" max="15631" width="6.28515625" style="107" customWidth="1"/>
    <col min="15632" max="15632" width="7" style="107" customWidth="1"/>
    <col min="15633" max="15633" width="8.28515625" style="107" customWidth="1"/>
    <col min="15634" max="15636" width="6.28515625" style="107" customWidth="1"/>
    <col min="15637" max="15637" width="6.42578125" style="107" bestFit="1" customWidth="1"/>
    <col min="15638" max="15638" width="8" style="107" customWidth="1"/>
    <col min="15639" max="15639" width="7.28515625" style="107" customWidth="1"/>
    <col min="15640" max="15640" width="8.5703125" style="107" customWidth="1"/>
    <col min="15641" max="15875" width="11.42578125" style="107"/>
    <col min="15876" max="15876" width="2.42578125" style="107" customWidth="1"/>
    <col min="15877" max="15877" width="3.42578125" style="107" customWidth="1"/>
    <col min="15878" max="15878" width="1.7109375" style="107" customWidth="1"/>
    <col min="15879" max="15879" width="17.28515625" style="107" customWidth="1"/>
    <col min="15880" max="15880" width="14.28515625" style="107" bestFit="1" customWidth="1"/>
    <col min="15881" max="15881" width="10.7109375" style="107" customWidth="1"/>
    <col min="15882" max="15882" width="11" style="107" customWidth="1"/>
    <col min="15883" max="15884" width="9.42578125" style="107" customWidth="1"/>
    <col min="15885" max="15885" width="10.28515625" style="107" customWidth="1"/>
    <col min="15886" max="15886" width="9.7109375" style="107" customWidth="1"/>
    <col min="15887" max="15887" width="6.28515625" style="107" customWidth="1"/>
    <col min="15888" max="15888" width="7" style="107" customWidth="1"/>
    <col min="15889" max="15889" width="8.28515625" style="107" customWidth="1"/>
    <col min="15890" max="15892" width="6.28515625" style="107" customWidth="1"/>
    <col min="15893" max="15893" width="6.42578125" style="107" bestFit="1" customWidth="1"/>
    <col min="15894" max="15894" width="8" style="107" customWidth="1"/>
    <col min="15895" max="15895" width="7.28515625" style="107" customWidth="1"/>
    <col min="15896" max="15896" width="8.5703125" style="107" customWidth="1"/>
    <col min="15897" max="16131" width="11.42578125" style="107"/>
    <col min="16132" max="16132" width="2.42578125" style="107" customWidth="1"/>
    <col min="16133" max="16133" width="3.42578125" style="107" customWidth="1"/>
    <col min="16134" max="16134" width="1.7109375" style="107" customWidth="1"/>
    <col min="16135" max="16135" width="17.28515625" style="107" customWidth="1"/>
    <col min="16136" max="16136" width="14.28515625" style="107" bestFit="1" customWidth="1"/>
    <col min="16137" max="16137" width="10.7109375" style="107" customWidth="1"/>
    <col min="16138" max="16138" width="11" style="107" customWidth="1"/>
    <col min="16139" max="16140" width="9.42578125" style="107" customWidth="1"/>
    <col min="16141" max="16141" width="10.28515625" style="107" customWidth="1"/>
    <col min="16142" max="16142" width="9.7109375" style="107" customWidth="1"/>
    <col min="16143" max="16143" width="6.28515625" style="107" customWidth="1"/>
    <col min="16144" max="16144" width="7" style="107" customWidth="1"/>
    <col min="16145" max="16145" width="8.28515625" style="107" customWidth="1"/>
    <col min="16146" max="16148" width="6.28515625" style="107" customWidth="1"/>
    <col min="16149" max="16149" width="6.42578125" style="107" bestFit="1" customWidth="1"/>
    <col min="16150" max="16150" width="8" style="107" customWidth="1"/>
    <col min="16151" max="16151" width="7.28515625" style="107" customWidth="1"/>
    <col min="16152" max="16152" width="8.5703125" style="107" customWidth="1"/>
    <col min="16153" max="16384" width="11.42578125" style="107"/>
  </cols>
  <sheetData>
    <row r="1" spans="3:24" s="106" customFormat="1" ht="44.25" customHeight="1" x14ac:dyDescent="0.25">
      <c r="C1" s="228" t="s">
        <v>207</v>
      </c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</row>
    <row r="2" spans="3:24" s="106" customFormat="1" ht="48.75" customHeight="1" x14ac:dyDescent="0.25">
      <c r="C2" s="232" t="s">
        <v>206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</row>
    <row r="3" spans="3:24" s="106" customFormat="1" ht="18.75" customHeight="1" x14ac:dyDescent="0.25">
      <c r="C3" s="260" t="s">
        <v>1</v>
      </c>
      <c r="D3" s="260"/>
      <c r="E3" s="261"/>
      <c r="F3" s="247" t="str">
        <f>IF(Projektdaten!C3=0,"",Projektdaten!C3)</f>
        <v/>
      </c>
      <c r="G3" s="248"/>
      <c r="H3" s="248"/>
      <c r="I3" s="248"/>
      <c r="J3" s="248"/>
      <c r="K3" s="248"/>
      <c r="L3" s="249"/>
      <c r="M3" s="255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</row>
    <row r="4" spans="3:24" s="106" customFormat="1" ht="18.75" customHeight="1" x14ac:dyDescent="0.35">
      <c r="C4" s="260" t="s">
        <v>221</v>
      </c>
      <c r="D4" s="260"/>
      <c r="E4" s="261"/>
      <c r="F4" s="247" t="str">
        <f>IF(Projektdaten!C4=0,"",Projektdaten!C4)</f>
        <v/>
      </c>
      <c r="G4" s="248"/>
      <c r="H4" s="248"/>
      <c r="I4" s="248"/>
      <c r="J4" s="248"/>
      <c r="K4" s="248"/>
      <c r="L4" s="249"/>
      <c r="M4" s="257"/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258"/>
    </row>
    <row r="5" spans="3:24" s="106" customFormat="1" ht="15.75" customHeight="1" x14ac:dyDescent="0.5">
      <c r="D5" s="108"/>
      <c r="E5" s="111"/>
      <c r="F5" s="111"/>
      <c r="G5" s="111"/>
      <c r="H5" s="111"/>
      <c r="I5" s="109"/>
      <c r="J5" s="109"/>
      <c r="K5" s="109"/>
      <c r="L5" s="109"/>
      <c r="M5" s="109"/>
      <c r="N5" s="110"/>
      <c r="O5" s="109"/>
      <c r="P5" s="108"/>
      <c r="Q5" s="111"/>
      <c r="R5" s="111"/>
    </row>
    <row r="6" spans="3:24" s="112" customFormat="1" ht="45.75" customHeight="1" x14ac:dyDescent="0.25">
      <c r="C6" s="242" t="s">
        <v>193</v>
      </c>
      <c r="D6" s="254" t="s">
        <v>128</v>
      </c>
      <c r="E6" s="254" t="s">
        <v>129</v>
      </c>
      <c r="F6" s="254" t="s">
        <v>5</v>
      </c>
      <c r="G6" s="244" t="s">
        <v>130</v>
      </c>
      <c r="H6" s="250"/>
      <c r="I6" s="242" t="s">
        <v>180</v>
      </c>
      <c r="J6" s="244" t="s">
        <v>181</v>
      </c>
      <c r="K6" s="242" t="s">
        <v>132</v>
      </c>
      <c r="L6" s="254"/>
      <c r="M6" s="254"/>
      <c r="N6" s="254"/>
      <c r="O6" s="254"/>
      <c r="P6" s="254"/>
      <c r="Q6" s="245" t="s">
        <v>131</v>
      </c>
      <c r="R6" s="246"/>
      <c r="S6" s="242" t="s">
        <v>216</v>
      </c>
      <c r="T6" s="243"/>
      <c r="U6" s="244"/>
      <c r="V6" s="242" t="str">
        <f>IF(Projektdaten!$C$5="Fernkälte","Kälteübergabe-
station im Eigentum des:","Wärmeübergabe-
station im Eigentum des:")</f>
        <v>Wärmeübergabe-
station im Eigentum des:</v>
      </c>
      <c r="W6" s="243" t="s">
        <v>0</v>
      </c>
      <c r="X6" s="204" t="s">
        <v>201</v>
      </c>
    </row>
    <row r="7" spans="3:24" ht="24.75" customHeight="1" x14ac:dyDescent="0.2">
      <c r="C7" s="252"/>
      <c r="D7" s="259"/>
      <c r="E7" s="259"/>
      <c r="F7" s="259"/>
      <c r="G7" s="253"/>
      <c r="H7" s="251"/>
      <c r="I7" s="252"/>
      <c r="J7" s="253"/>
      <c r="K7" s="200" t="s">
        <v>186</v>
      </c>
      <c r="L7" s="201" t="s">
        <v>187</v>
      </c>
      <c r="M7" s="201" t="s">
        <v>188</v>
      </c>
      <c r="N7" s="201" t="s">
        <v>189</v>
      </c>
      <c r="O7" s="201" t="s">
        <v>190</v>
      </c>
      <c r="P7" s="201" t="s">
        <v>191</v>
      </c>
      <c r="Q7" s="202" t="s">
        <v>133</v>
      </c>
      <c r="R7" s="203" t="s">
        <v>134</v>
      </c>
      <c r="S7" s="205" t="s">
        <v>217</v>
      </c>
      <c r="T7" s="206" t="s">
        <v>218</v>
      </c>
      <c r="U7" s="207" t="s">
        <v>219</v>
      </c>
      <c r="V7" s="208" t="str">
        <f>IF(Projektdaten!$C$5="Fernkälte","Kälte-lieferanten","Wärme-lieferanten")</f>
        <v>Wärme-lieferanten</v>
      </c>
      <c r="W7" s="209" t="str">
        <f>IF(Projektdaten!$C$5="Fernkälte","Kälte-abnehmers","Wärme-abnehmers")</f>
        <v>Wärme-abnehmers</v>
      </c>
      <c r="X7" s="210"/>
    </row>
    <row r="8" spans="3:24" ht="12.75" x14ac:dyDescent="0.2">
      <c r="C8" s="152"/>
      <c r="D8" s="153" t="s">
        <v>135</v>
      </c>
      <c r="E8" s="153" t="s">
        <v>136</v>
      </c>
      <c r="F8" s="153"/>
      <c r="G8" s="154" t="s">
        <v>183</v>
      </c>
      <c r="H8" s="113"/>
      <c r="I8" s="114">
        <v>15</v>
      </c>
      <c r="J8" s="115">
        <v>20000</v>
      </c>
      <c r="K8" s="114"/>
      <c r="L8" s="116"/>
      <c r="M8" s="116"/>
      <c r="N8" s="116"/>
      <c r="O8" s="117"/>
      <c r="P8" s="117"/>
      <c r="Q8" s="118">
        <v>1</v>
      </c>
      <c r="R8" s="119"/>
      <c r="S8" s="118">
        <v>1</v>
      </c>
      <c r="T8" s="120"/>
      <c r="U8" s="115"/>
      <c r="V8" s="121">
        <v>1</v>
      </c>
      <c r="W8" s="115"/>
      <c r="X8" s="119">
        <v>2019</v>
      </c>
    </row>
    <row r="9" spans="3:24" ht="12.75" x14ac:dyDescent="0.2">
      <c r="C9" s="122"/>
      <c r="D9" s="123" t="s">
        <v>137</v>
      </c>
      <c r="E9" s="123" t="s">
        <v>138</v>
      </c>
      <c r="F9" s="123" t="s">
        <v>139</v>
      </c>
      <c r="G9" s="123" t="s">
        <v>184</v>
      </c>
      <c r="H9" s="124"/>
      <c r="I9" s="125">
        <v>80</v>
      </c>
      <c r="J9" s="126">
        <v>120000</v>
      </c>
      <c r="K9" s="125"/>
      <c r="L9" s="127">
        <v>14035</v>
      </c>
      <c r="M9" s="127"/>
      <c r="N9" s="127"/>
      <c r="O9" s="128"/>
      <c r="P9" s="128"/>
      <c r="Q9" s="129"/>
      <c r="R9" s="130">
        <v>1</v>
      </c>
      <c r="S9" s="129"/>
      <c r="T9" s="131"/>
      <c r="U9" s="126">
        <v>1</v>
      </c>
      <c r="V9" s="132">
        <v>1</v>
      </c>
      <c r="W9" s="126"/>
      <c r="X9" s="130">
        <v>2019</v>
      </c>
    </row>
    <row r="10" spans="3:24" ht="12.75" x14ac:dyDescent="0.2">
      <c r="C10" s="122"/>
      <c r="D10" s="123" t="s">
        <v>140</v>
      </c>
      <c r="E10" s="123" t="s">
        <v>141</v>
      </c>
      <c r="F10" s="123" t="s">
        <v>142</v>
      </c>
      <c r="G10" s="123" t="s">
        <v>182</v>
      </c>
      <c r="H10" s="124"/>
      <c r="I10" s="125">
        <v>65</v>
      </c>
      <c r="J10" s="126">
        <v>110000</v>
      </c>
      <c r="K10" s="125"/>
      <c r="L10" s="127"/>
      <c r="M10" s="127">
        <v>15000</v>
      </c>
      <c r="N10" s="127"/>
      <c r="O10" s="128"/>
      <c r="P10" s="128"/>
      <c r="Q10" s="129"/>
      <c r="R10" s="130">
        <v>1</v>
      </c>
      <c r="S10" s="129"/>
      <c r="T10" s="131">
        <v>1</v>
      </c>
      <c r="U10" s="126"/>
      <c r="V10" s="132">
        <v>1</v>
      </c>
      <c r="W10" s="126"/>
      <c r="X10" s="130">
        <v>2020</v>
      </c>
    </row>
    <row r="11" spans="3:24" ht="12.75" x14ac:dyDescent="0.2">
      <c r="C11" s="133">
        <v>1</v>
      </c>
      <c r="D11" s="96"/>
      <c r="E11" s="96"/>
      <c r="F11" s="96"/>
      <c r="G11" s="96"/>
      <c r="H11" s="97"/>
      <c r="I11" s="98"/>
      <c r="J11" s="99"/>
      <c r="K11" s="98"/>
      <c r="L11" s="100"/>
      <c r="M11" s="100"/>
      <c r="N11" s="100"/>
      <c r="O11" s="100"/>
      <c r="P11" s="100"/>
      <c r="Q11" s="101"/>
      <c r="R11" s="102"/>
      <c r="S11" s="101"/>
      <c r="T11" s="103"/>
      <c r="U11" s="104"/>
      <c r="V11" s="105"/>
      <c r="W11" s="104"/>
      <c r="X11" s="102"/>
    </row>
    <row r="12" spans="3:24" ht="12.75" x14ac:dyDescent="0.2">
      <c r="C12" s="133">
        <v>2</v>
      </c>
      <c r="D12" s="96"/>
      <c r="E12" s="96"/>
      <c r="F12" s="96"/>
      <c r="G12" s="96"/>
      <c r="H12" s="97"/>
      <c r="I12" s="98"/>
      <c r="J12" s="99"/>
      <c r="K12" s="98"/>
      <c r="L12" s="100"/>
      <c r="M12" s="100"/>
      <c r="N12" s="100"/>
      <c r="O12" s="100"/>
      <c r="P12" s="100"/>
      <c r="Q12" s="101"/>
      <c r="R12" s="102"/>
      <c r="S12" s="101"/>
      <c r="T12" s="103"/>
      <c r="U12" s="104"/>
      <c r="V12" s="105"/>
      <c r="W12" s="104"/>
      <c r="X12" s="102"/>
    </row>
    <row r="13" spans="3:24" ht="12.75" x14ac:dyDescent="0.2">
      <c r="C13" s="133">
        <v>3</v>
      </c>
      <c r="D13" s="96"/>
      <c r="E13" s="96"/>
      <c r="F13" s="96"/>
      <c r="G13" s="96"/>
      <c r="H13" s="97"/>
      <c r="I13" s="98"/>
      <c r="J13" s="99"/>
      <c r="K13" s="98"/>
      <c r="L13" s="100"/>
      <c r="M13" s="100"/>
      <c r="N13" s="100"/>
      <c r="O13" s="100"/>
      <c r="P13" s="100"/>
      <c r="Q13" s="101"/>
      <c r="R13" s="102"/>
      <c r="S13" s="101"/>
      <c r="T13" s="103"/>
      <c r="U13" s="104"/>
      <c r="V13" s="105"/>
      <c r="W13" s="104"/>
      <c r="X13" s="102"/>
    </row>
    <row r="14" spans="3:24" ht="12.75" x14ac:dyDescent="0.2">
      <c r="C14" s="133">
        <v>4</v>
      </c>
      <c r="D14" s="96"/>
      <c r="E14" s="96"/>
      <c r="F14" s="96"/>
      <c r="G14" s="96"/>
      <c r="H14" s="97"/>
      <c r="I14" s="98"/>
      <c r="J14" s="99"/>
      <c r="K14" s="98"/>
      <c r="L14" s="100"/>
      <c r="M14" s="100"/>
      <c r="N14" s="100"/>
      <c r="O14" s="100"/>
      <c r="P14" s="100"/>
      <c r="Q14" s="101"/>
      <c r="R14" s="102"/>
      <c r="S14" s="101"/>
      <c r="T14" s="103"/>
      <c r="U14" s="104"/>
      <c r="V14" s="105"/>
      <c r="W14" s="104"/>
      <c r="X14" s="102"/>
    </row>
    <row r="15" spans="3:24" ht="12.75" x14ac:dyDescent="0.2">
      <c r="C15" s="133">
        <v>5</v>
      </c>
      <c r="D15" s="96"/>
      <c r="E15" s="96"/>
      <c r="F15" s="96"/>
      <c r="G15" s="96"/>
      <c r="H15" s="97"/>
      <c r="I15" s="98"/>
      <c r="J15" s="99"/>
      <c r="K15" s="98"/>
      <c r="L15" s="100"/>
      <c r="M15" s="100"/>
      <c r="N15" s="100"/>
      <c r="O15" s="100"/>
      <c r="P15" s="100"/>
      <c r="Q15" s="101"/>
      <c r="R15" s="102"/>
      <c r="S15" s="101"/>
      <c r="T15" s="103"/>
      <c r="U15" s="104"/>
      <c r="V15" s="105"/>
      <c r="W15" s="104"/>
      <c r="X15" s="102"/>
    </row>
    <row r="16" spans="3:24" ht="12.75" x14ac:dyDescent="0.2">
      <c r="C16" s="133">
        <v>6</v>
      </c>
      <c r="D16" s="96"/>
      <c r="E16" s="96"/>
      <c r="F16" s="96"/>
      <c r="G16" s="96"/>
      <c r="H16" s="97"/>
      <c r="I16" s="98"/>
      <c r="J16" s="99"/>
      <c r="K16" s="98"/>
      <c r="L16" s="100"/>
      <c r="M16" s="100"/>
      <c r="N16" s="100"/>
      <c r="O16" s="100"/>
      <c r="P16" s="100"/>
      <c r="Q16" s="101"/>
      <c r="R16" s="102"/>
      <c r="S16" s="101"/>
      <c r="T16" s="103"/>
      <c r="U16" s="104"/>
      <c r="V16" s="105"/>
      <c r="W16" s="104"/>
      <c r="X16" s="102"/>
    </row>
    <row r="17" spans="3:24" ht="12.75" x14ac:dyDescent="0.2">
      <c r="C17" s="133">
        <v>7</v>
      </c>
      <c r="D17" s="96"/>
      <c r="E17" s="96"/>
      <c r="F17" s="96"/>
      <c r="G17" s="96"/>
      <c r="H17" s="97"/>
      <c r="I17" s="98"/>
      <c r="J17" s="99"/>
      <c r="K17" s="98"/>
      <c r="L17" s="100"/>
      <c r="M17" s="100"/>
      <c r="N17" s="100"/>
      <c r="O17" s="100"/>
      <c r="P17" s="100"/>
      <c r="Q17" s="101"/>
      <c r="R17" s="102"/>
      <c r="S17" s="101"/>
      <c r="T17" s="103"/>
      <c r="U17" s="104"/>
      <c r="V17" s="105"/>
      <c r="W17" s="104"/>
      <c r="X17" s="102"/>
    </row>
    <row r="18" spans="3:24" ht="12.75" x14ac:dyDescent="0.2">
      <c r="C18" s="133">
        <v>8</v>
      </c>
      <c r="D18" s="96"/>
      <c r="E18" s="96"/>
      <c r="F18" s="96"/>
      <c r="G18" s="96"/>
      <c r="H18" s="97"/>
      <c r="I18" s="98"/>
      <c r="J18" s="99"/>
      <c r="K18" s="98"/>
      <c r="L18" s="100"/>
      <c r="M18" s="100"/>
      <c r="N18" s="100"/>
      <c r="O18" s="100"/>
      <c r="P18" s="100"/>
      <c r="Q18" s="101"/>
      <c r="R18" s="102"/>
      <c r="S18" s="101"/>
      <c r="T18" s="103"/>
      <c r="U18" s="104"/>
      <c r="V18" s="105"/>
      <c r="W18" s="104"/>
      <c r="X18" s="102"/>
    </row>
    <row r="19" spans="3:24" ht="12.75" x14ac:dyDescent="0.2">
      <c r="C19" s="133">
        <v>9</v>
      </c>
      <c r="D19" s="96"/>
      <c r="E19" s="96"/>
      <c r="F19" s="96"/>
      <c r="G19" s="96"/>
      <c r="H19" s="97"/>
      <c r="I19" s="98"/>
      <c r="J19" s="99"/>
      <c r="K19" s="98"/>
      <c r="L19" s="100"/>
      <c r="M19" s="100"/>
      <c r="N19" s="100"/>
      <c r="O19" s="100"/>
      <c r="P19" s="100"/>
      <c r="Q19" s="101"/>
      <c r="R19" s="102"/>
      <c r="S19" s="101"/>
      <c r="T19" s="103"/>
      <c r="U19" s="104"/>
      <c r="V19" s="105"/>
      <c r="W19" s="104"/>
      <c r="X19" s="102"/>
    </row>
    <row r="20" spans="3:24" ht="12.75" x14ac:dyDescent="0.2">
      <c r="C20" s="133">
        <v>10</v>
      </c>
      <c r="D20" s="96"/>
      <c r="E20" s="96"/>
      <c r="F20" s="96"/>
      <c r="G20" s="96"/>
      <c r="H20" s="97"/>
      <c r="I20" s="98"/>
      <c r="J20" s="99"/>
      <c r="K20" s="98"/>
      <c r="L20" s="100"/>
      <c r="M20" s="100"/>
      <c r="N20" s="100"/>
      <c r="O20" s="100"/>
      <c r="P20" s="100"/>
      <c r="Q20" s="101"/>
      <c r="R20" s="102"/>
      <c r="S20" s="101"/>
      <c r="T20" s="103"/>
      <c r="U20" s="104"/>
      <c r="V20" s="105"/>
      <c r="W20" s="104"/>
      <c r="X20" s="102"/>
    </row>
    <row r="21" spans="3:24" ht="12.75" x14ac:dyDescent="0.2">
      <c r="C21" s="133">
        <v>11</v>
      </c>
      <c r="D21" s="96"/>
      <c r="E21" s="96"/>
      <c r="F21" s="96"/>
      <c r="G21" s="96"/>
      <c r="H21" s="97"/>
      <c r="I21" s="98"/>
      <c r="J21" s="99"/>
      <c r="K21" s="98"/>
      <c r="L21" s="100"/>
      <c r="M21" s="100"/>
      <c r="N21" s="100"/>
      <c r="O21" s="100"/>
      <c r="P21" s="100"/>
      <c r="Q21" s="101"/>
      <c r="R21" s="102"/>
      <c r="S21" s="101"/>
      <c r="T21" s="103"/>
      <c r="U21" s="104"/>
      <c r="V21" s="105"/>
      <c r="W21" s="104"/>
      <c r="X21" s="102"/>
    </row>
    <row r="22" spans="3:24" ht="12.75" x14ac:dyDescent="0.2">
      <c r="C22" s="133">
        <v>12</v>
      </c>
      <c r="D22" s="96"/>
      <c r="E22" s="96"/>
      <c r="F22" s="96"/>
      <c r="G22" s="96"/>
      <c r="H22" s="97"/>
      <c r="I22" s="98"/>
      <c r="J22" s="99"/>
      <c r="K22" s="98"/>
      <c r="L22" s="100"/>
      <c r="M22" s="100"/>
      <c r="N22" s="100"/>
      <c r="O22" s="100"/>
      <c r="P22" s="100"/>
      <c r="Q22" s="101"/>
      <c r="R22" s="102"/>
      <c r="S22" s="101"/>
      <c r="T22" s="103"/>
      <c r="U22" s="104"/>
      <c r="V22" s="105"/>
      <c r="W22" s="104"/>
      <c r="X22" s="102"/>
    </row>
    <row r="23" spans="3:24" ht="12.75" x14ac:dyDescent="0.2">
      <c r="C23" s="133">
        <v>13</v>
      </c>
      <c r="D23" s="96"/>
      <c r="E23" s="96"/>
      <c r="F23" s="96"/>
      <c r="G23" s="96"/>
      <c r="H23" s="97"/>
      <c r="I23" s="98"/>
      <c r="J23" s="99"/>
      <c r="K23" s="98"/>
      <c r="L23" s="100"/>
      <c r="M23" s="100"/>
      <c r="N23" s="100"/>
      <c r="O23" s="100"/>
      <c r="P23" s="100"/>
      <c r="Q23" s="101"/>
      <c r="R23" s="102"/>
      <c r="S23" s="101"/>
      <c r="T23" s="103"/>
      <c r="U23" s="104"/>
      <c r="V23" s="105"/>
      <c r="W23" s="104"/>
      <c r="X23" s="102"/>
    </row>
    <row r="24" spans="3:24" ht="12.75" x14ac:dyDescent="0.2">
      <c r="C24" s="133">
        <v>14</v>
      </c>
      <c r="D24" s="96"/>
      <c r="E24" s="96"/>
      <c r="F24" s="96"/>
      <c r="G24" s="96"/>
      <c r="H24" s="97"/>
      <c r="I24" s="98"/>
      <c r="J24" s="99"/>
      <c r="K24" s="98"/>
      <c r="L24" s="100"/>
      <c r="M24" s="100"/>
      <c r="N24" s="100"/>
      <c r="O24" s="100"/>
      <c r="P24" s="100"/>
      <c r="Q24" s="101"/>
      <c r="R24" s="102"/>
      <c r="S24" s="101"/>
      <c r="T24" s="103"/>
      <c r="U24" s="104"/>
      <c r="V24" s="105"/>
      <c r="W24" s="104"/>
      <c r="X24" s="102"/>
    </row>
    <row r="25" spans="3:24" ht="12.75" x14ac:dyDescent="0.2">
      <c r="C25" s="133">
        <v>15</v>
      </c>
      <c r="D25" s="96"/>
      <c r="E25" s="96"/>
      <c r="F25" s="96"/>
      <c r="G25" s="96"/>
      <c r="H25" s="97"/>
      <c r="I25" s="98"/>
      <c r="J25" s="99"/>
      <c r="K25" s="98"/>
      <c r="L25" s="100"/>
      <c r="M25" s="100"/>
      <c r="N25" s="100"/>
      <c r="O25" s="100"/>
      <c r="P25" s="100"/>
      <c r="Q25" s="101"/>
      <c r="R25" s="102"/>
      <c r="S25" s="101"/>
      <c r="T25" s="103"/>
      <c r="U25" s="104"/>
      <c r="V25" s="105"/>
      <c r="W25" s="104"/>
      <c r="X25" s="102"/>
    </row>
    <row r="26" spans="3:24" ht="12.75" x14ac:dyDescent="0.2">
      <c r="C26" s="133">
        <v>16</v>
      </c>
      <c r="D26" s="96"/>
      <c r="E26" s="96"/>
      <c r="F26" s="96"/>
      <c r="G26" s="96"/>
      <c r="H26" s="97"/>
      <c r="I26" s="98"/>
      <c r="J26" s="99"/>
      <c r="K26" s="98"/>
      <c r="L26" s="100"/>
      <c r="M26" s="100"/>
      <c r="N26" s="100"/>
      <c r="O26" s="100"/>
      <c r="P26" s="100"/>
      <c r="Q26" s="101"/>
      <c r="R26" s="102"/>
      <c r="S26" s="101"/>
      <c r="T26" s="103"/>
      <c r="U26" s="104"/>
      <c r="V26" s="105"/>
      <c r="W26" s="104"/>
      <c r="X26" s="102"/>
    </row>
    <row r="27" spans="3:24" ht="12.75" x14ac:dyDescent="0.2">
      <c r="C27" s="133">
        <v>17</v>
      </c>
      <c r="D27" s="96"/>
      <c r="E27" s="96"/>
      <c r="F27" s="96"/>
      <c r="G27" s="96"/>
      <c r="H27" s="97"/>
      <c r="I27" s="98"/>
      <c r="J27" s="99"/>
      <c r="K27" s="98"/>
      <c r="L27" s="100"/>
      <c r="M27" s="100"/>
      <c r="N27" s="100"/>
      <c r="O27" s="100"/>
      <c r="P27" s="100"/>
      <c r="Q27" s="101"/>
      <c r="R27" s="102"/>
      <c r="S27" s="101"/>
      <c r="T27" s="103"/>
      <c r="U27" s="104"/>
      <c r="V27" s="105"/>
      <c r="W27" s="104"/>
      <c r="X27" s="102"/>
    </row>
    <row r="28" spans="3:24" ht="12.75" x14ac:dyDescent="0.2">
      <c r="C28" s="133">
        <v>18</v>
      </c>
      <c r="D28" s="96"/>
      <c r="E28" s="96"/>
      <c r="F28" s="96"/>
      <c r="G28" s="96"/>
      <c r="H28" s="97"/>
      <c r="I28" s="98"/>
      <c r="J28" s="99"/>
      <c r="K28" s="98"/>
      <c r="L28" s="100"/>
      <c r="M28" s="100"/>
      <c r="N28" s="100"/>
      <c r="O28" s="100"/>
      <c r="P28" s="100"/>
      <c r="Q28" s="101"/>
      <c r="R28" s="102"/>
      <c r="S28" s="101"/>
      <c r="T28" s="103"/>
      <c r="U28" s="104"/>
      <c r="V28" s="105"/>
      <c r="W28" s="104"/>
      <c r="X28" s="102"/>
    </row>
    <row r="29" spans="3:24" ht="12.75" x14ac:dyDescent="0.2">
      <c r="C29" s="133">
        <v>19</v>
      </c>
      <c r="D29" s="96"/>
      <c r="E29" s="96"/>
      <c r="F29" s="96"/>
      <c r="G29" s="96"/>
      <c r="H29" s="97"/>
      <c r="I29" s="98"/>
      <c r="J29" s="99"/>
      <c r="K29" s="98"/>
      <c r="L29" s="100"/>
      <c r="M29" s="100"/>
      <c r="N29" s="100"/>
      <c r="O29" s="100"/>
      <c r="P29" s="100"/>
      <c r="Q29" s="101"/>
      <c r="R29" s="102"/>
      <c r="S29" s="101"/>
      <c r="T29" s="103"/>
      <c r="U29" s="104"/>
      <c r="V29" s="105"/>
      <c r="W29" s="104"/>
      <c r="X29" s="102"/>
    </row>
    <row r="30" spans="3:24" ht="12.75" x14ac:dyDescent="0.2">
      <c r="C30" s="133">
        <v>20</v>
      </c>
      <c r="D30" s="96"/>
      <c r="E30" s="96"/>
      <c r="F30" s="96"/>
      <c r="G30" s="96"/>
      <c r="H30" s="97"/>
      <c r="I30" s="98"/>
      <c r="J30" s="99"/>
      <c r="K30" s="98"/>
      <c r="L30" s="100"/>
      <c r="M30" s="100"/>
      <c r="N30" s="100"/>
      <c r="O30" s="100"/>
      <c r="P30" s="100"/>
      <c r="Q30" s="101"/>
      <c r="R30" s="102"/>
      <c r="S30" s="101"/>
      <c r="T30" s="103"/>
      <c r="U30" s="104"/>
      <c r="V30" s="105"/>
      <c r="W30" s="104"/>
      <c r="X30" s="102"/>
    </row>
    <row r="31" spans="3:24" ht="12.75" x14ac:dyDescent="0.2">
      <c r="C31" s="133">
        <v>21</v>
      </c>
      <c r="D31" s="96"/>
      <c r="E31" s="96"/>
      <c r="F31" s="96"/>
      <c r="G31" s="96"/>
      <c r="H31" s="97"/>
      <c r="I31" s="98"/>
      <c r="J31" s="99"/>
      <c r="K31" s="98"/>
      <c r="L31" s="100"/>
      <c r="M31" s="100"/>
      <c r="N31" s="100"/>
      <c r="O31" s="100"/>
      <c r="P31" s="100"/>
      <c r="Q31" s="101"/>
      <c r="R31" s="102"/>
      <c r="S31" s="101"/>
      <c r="T31" s="103"/>
      <c r="U31" s="104"/>
      <c r="V31" s="105"/>
      <c r="W31" s="104"/>
      <c r="X31" s="102"/>
    </row>
    <row r="32" spans="3:24" ht="12.75" x14ac:dyDescent="0.2">
      <c r="C32" s="133">
        <v>22</v>
      </c>
      <c r="D32" s="96"/>
      <c r="E32" s="96"/>
      <c r="F32" s="96"/>
      <c r="G32" s="96"/>
      <c r="H32" s="97"/>
      <c r="I32" s="98"/>
      <c r="J32" s="99"/>
      <c r="K32" s="98"/>
      <c r="L32" s="100"/>
      <c r="M32" s="100"/>
      <c r="N32" s="100"/>
      <c r="O32" s="100"/>
      <c r="P32" s="100"/>
      <c r="Q32" s="101"/>
      <c r="R32" s="102"/>
      <c r="S32" s="101"/>
      <c r="T32" s="103"/>
      <c r="U32" s="104"/>
      <c r="V32" s="105"/>
      <c r="W32" s="104"/>
      <c r="X32" s="102"/>
    </row>
    <row r="33" spans="3:24" ht="12.75" x14ac:dyDescent="0.2">
      <c r="C33" s="133">
        <v>23</v>
      </c>
      <c r="D33" s="96"/>
      <c r="E33" s="96"/>
      <c r="F33" s="96"/>
      <c r="G33" s="96"/>
      <c r="H33" s="97"/>
      <c r="I33" s="98"/>
      <c r="J33" s="99"/>
      <c r="K33" s="98"/>
      <c r="L33" s="100"/>
      <c r="M33" s="100"/>
      <c r="N33" s="100"/>
      <c r="O33" s="100"/>
      <c r="P33" s="100"/>
      <c r="Q33" s="101"/>
      <c r="R33" s="102"/>
      <c r="S33" s="101"/>
      <c r="T33" s="103"/>
      <c r="U33" s="104"/>
      <c r="V33" s="105"/>
      <c r="W33" s="104"/>
      <c r="X33" s="102"/>
    </row>
    <row r="34" spans="3:24" ht="12.75" x14ac:dyDescent="0.2">
      <c r="C34" s="133">
        <v>24</v>
      </c>
      <c r="D34" s="96"/>
      <c r="E34" s="96"/>
      <c r="F34" s="96"/>
      <c r="G34" s="96"/>
      <c r="H34" s="97"/>
      <c r="I34" s="98"/>
      <c r="J34" s="99"/>
      <c r="K34" s="98"/>
      <c r="L34" s="100"/>
      <c r="M34" s="100"/>
      <c r="N34" s="100"/>
      <c r="O34" s="100"/>
      <c r="P34" s="100"/>
      <c r="Q34" s="101"/>
      <c r="R34" s="102"/>
      <c r="S34" s="101"/>
      <c r="T34" s="103"/>
      <c r="U34" s="104"/>
      <c r="V34" s="105"/>
      <c r="W34" s="104"/>
      <c r="X34" s="102"/>
    </row>
    <row r="35" spans="3:24" ht="12.75" x14ac:dyDescent="0.2">
      <c r="C35" s="133">
        <v>25</v>
      </c>
      <c r="D35" s="96"/>
      <c r="E35" s="96"/>
      <c r="F35" s="96"/>
      <c r="G35" s="96"/>
      <c r="H35" s="97"/>
      <c r="I35" s="98"/>
      <c r="J35" s="99"/>
      <c r="K35" s="98"/>
      <c r="L35" s="100"/>
      <c r="M35" s="100"/>
      <c r="N35" s="100"/>
      <c r="O35" s="100"/>
      <c r="P35" s="100"/>
      <c r="Q35" s="101"/>
      <c r="R35" s="102"/>
      <c r="S35" s="101"/>
      <c r="T35" s="103"/>
      <c r="U35" s="104"/>
      <c r="V35" s="105"/>
      <c r="W35" s="104"/>
      <c r="X35" s="102"/>
    </row>
    <row r="36" spans="3:24" ht="12.75" x14ac:dyDescent="0.2">
      <c r="C36" s="133">
        <v>26</v>
      </c>
      <c r="D36" s="96"/>
      <c r="E36" s="96"/>
      <c r="F36" s="96"/>
      <c r="G36" s="96"/>
      <c r="H36" s="97"/>
      <c r="I36" s="98"/>
      <c r="J36" s="99"/>
      <c r="K36" s="98"/>
      <c r="L36" s="100"/>
      <c r="M36" s="100"/>
      <c r="N36" s="100"/>
      <c r="O36" s="100"/>
      <c r="P36" s="100"/>
      <c r="Q36" s="101"/>
      <c r="R36" s="102"/>
      <c r="S36" s="101"/>
      <c r="T36" s="103"/>
      <c r="U36" s="104"/>
      <c r="V36" s="105"/>
      <c r="W36" s="104"/>
      <c r="X36" s="102"/>
    </row>
    <row r="37" spans="3:24" ht="12.75" x14ac:dyDescent="0.2">
      <c r="C37" s="133">
        <v>27</v>
      </c>
      <c r="D37" s="96"/>
      <c r="E37" s="96"/>
      <c r="F37" s="96"/>
      <c r="G37" s="96"/>
      <c r="H37" s="97"/>
      <c r="I37" s="98"/>
      <c r="J37" s="99"/>
      <c r="K37" s="98"/>
      <c r="L37" s="100"/>
      <c r="M37" s="100"/>
      <c r="N37" s="100"/>
      <c r="O37" s="100"/>
      <c r="P37" s="100"/>
      <c r="Q37" s="101"/>
      <c r="R37" s="102"/>
      <c r="S37" s="101"/>
      <c r="T37" s="103"/>
      <c r="U37" s="104"/>
      <c r="V37" s="105"/>
      <c r="W37" s="104"/>
      <c r="X37" s="102"/>
    </row>
    <row r="38" spans="3:24" ht="12.75" x14ac:dyDescent="0.2">
      <c r="C38" s="133">
        <v>28</v>
      </c>
      <c r="D38" s="96"/>
      <c r="E38" s="96"/>
      <c r="F38" s="96"/>
      <c r="G38" s="96"/>
      <c r="H38" s="97"/>
      <c r="I38" s="98"/>
      <c r="J38" s="99"/>
      <c r="K38" s="98"/>
      <c r="L38" s="100"/>
      <c r="M38" s="100"/>
      <c r="N38" s="100"/>
      <c r="O38" s="100"/>
      <c r="P38" s="100"/>
      <c r="Q38" s="101"/>
      <c r="R38" s="102"/>
      <c r="S38" s="101"/>
      <c r="T38" s="103"/>
      <c r="U38" s="104"/>
      <c r="V38" s="105"/>
      <c r="W38" s="104"/>
      <c r="X38" s="102"/>
    </row>
    <row r="39" spans="3:24" ht="12.75" x14ac:dyDescent="0.2">
      <c r="C39" s="133">
        <v>29</v>
      </c>
      <c r="D39" s="96"/>
      <c r="E39" s="96"/>
      <c r="F39" s="96"/>
      <c r="G39" s="96"/>
      <c r="H39" s="97"/>
      <c r="I39" s="98"/>
      <c r="J39" s="99"/>
      <c r="K39" s="98"/>
      <c r="L39" s="100"/>
      <c r="M39" s="100"/>
      <c r="N39" s="100"/>
      <c r="O39" s="100"/>
      <c r="P39" s="100"/>
      <c r="Q39" s="101"/>
      <c r="R39" s="102"/>
      <c r="S39" s="101"/>
      <c r="T39" s="103"/>
      <c r="U39" s="104"/>
      <c r="V39" s="105"/>
      <c r="W39" s="104"/>
      <c r="X39" s="102"/>
    </row>
    <row r="40" spans="3:24" ht="12.75" x14ac:dyDescent="0.2">
      <c r="C40" s="133">
        <v>30</v>
      </c>
      <c r="D40" s="96"/>
      <c r="E40" s="96"/>
      <c r="F40" s="96"/>
      <c r="G40" s="96"/>
      <c r="H40" s="97"/>
      <c r="I40" s="98"/>
      <c r="J40" s="99"/>
      <c r="K40" s="98"/>
      <c r="L40" s="100"/>
      <c r="M40" s="100"/>
      <c r="N40" s="100"/>
      <c r="O40" s="100"/>
      <c r="P40" s="100"/>
      <c r="Q40" s="101"/>
      <c r="R40" s="102"/>
      <c r="S40" s="101"/>
      <c r="T40" s="103"/>
      <c r="U40" s="104"/>
      <c r="V40" s="105"/>
      <c r="W40" s="104"/>
      <c r="X40" s="102"/>
    </row>
    <row r="41" spans="3:24" ht="12.75" x14ac:dyDescent="0.2">
      <c r="C41" s="133">
        <v>31</v>
      </c>
      <c r="D41" s="96"/>
      <c r="E41" s="96"/>
      <c r="F41" s="96"/>
      <c r="G41" s="96"/>
      <c r="H41" s="97"/>
      <c r="I41" s="98"/>
      <c r="J41" s="99"/>
      <c r="K41" s="98"/>
      <c r="L41" s="100"/>
      <c r="M41" s="100"/>
      <c r="N41" s="100"/>
      <c r="O41" s="100"/>
      <c r="P41" s="100"/>
      <c r="Q41" s="101"/>
      <c r="R41" s="102"/>
      <c r="S41" s="101"/>
      <c r="T41" s="103"/>
      <c r="U41" s="104"/>
      <c r="V41" s="105"/>
      <c r="W41" s="104"/>
      <c r="X41" s="102"/>
    </row>
    <row r="42" spans="3:24" ht="12.75" x14ac:dyDescent="0.2">
      <c r="C42" s="133">
        <v>32</v>
      </c>
      <c r="D42" s="96"/>
      <c r="E42" s="96"/>
      <c r="F42" s="96"/>
      <c r="G42" s="96"/>
      <c r="H42" s="97"/>
      <c r="I42" s="98"/>
      <c r="J42" s="99"/>
      <c r="K42" s="98"/>
      <c r="L42" s="100"/>
      <c r="M42" s="100"/>
      <c r="N42" s="100"/>
      <c r="O42" s="100"/>
      <c r="P42" s="100"/>
      <c r="Q42" s="101"/>
      <c r="R42" s="102"/>
      <c r="S42" s="101"/>
      <c r="T42" s="103"/>
      <c r="U42" s="104"/>
      <c r="V42" s="105"/>
      <c r="W42" s="104"/>
      <c r="X42" s="102"/>
    </row>
    <row r="43" spans="3:24" ht="12.75" x14ac:dyDescent="0.2">
      <c r="C43" s="133">
        <v>33</v>
      </c>
      <c r="D43" s="96"/>
      <c r="E43" s="96"/>
      <c r="F43" s="96"/>
      <c r="G43" s="96"/>
      <c r="H43" s="97"/>
      <c r="I43" s="98"/>
      <c r="J43" s="99"/>
      <c r="K43" s="98"/>
      <c r="L43" s="100"/>
      <c r="M43" s="100"/>
      <c r="N43" s="100"/>
      <c r="O43" s="100"/>
      <c r="P43" s="100"/>
      <c r="Q43" s="101"/>
      <c r="R43" s="102"/>
      <c r="S43" s="101"/>
      <c r="T43" s="103"/>
      <c r="U43" s="104"/>
      <c r="V43" s="105"/>
      <c r="W43" s="104"/>
      <c r="X43" s="102"/>
    </row>
    <row r="44" spans="3:24" ht="12.75" x14ac:dyDescent="0.2">
      <c r="C44" s="133">
        <v>34</v>
      </c>
      <c r="D44" s="96"/>
      <c r="E44" s="96"/>
      <c r="F44" s="96"/>
      <c r="G44" s="96"/>
      <c r="H44" s="97"/>
      <c r="I44" s="98"/>
      <c r="J44" s="99"/>
      <c r="K44" s="98"/>
      <c r="L44" s="100"/>
      <c r="M44" s="100"/>
      <c r="N44" s="100"/>
      <c r="O44" s="100"/>
      <c r="P44" s="100"/>
      <c r="Q44" s="101"/>
      <c r="R44" s="102"/>
      <c r="S44" s="101"/>
      <c r="T44" s="103"/>
      <c r="U44" s="104"/>
      <c r="V44" s="105"/>
      <c r="W44" s="104"/>
      <c r="X44" s="102"/>
    </row>
    <row r="45" spans="3:24" ht="12.75" x14ac:dyDescent="0.2">
      <c r="C45" s="133">
        <v>35</v>
      </c>
      <c r="D45" s="96"/>
      <c r="E45" s="96"/>
      <c r="F45" s="96"/>
      <c r="G45" s="96"/>
      <c r="H45" s="97"/>
      <c r="I45" s="98"/>
      <c r="J45" s="99"/>
      <c r="K45" s="98"/>
      <c r="L45" s="100"/>
      <c r="M45" s="100"/>
      <c r="N45" s="100"/>
      <c r="O45" s="100"/>
      <c r="P45" s="100"/>
      <c r="Q45" s="101"/>
      <c r="R45" s="102"/>
      <c r="S45" s="101"/>
      <c r="T45" s="103"/>
      <c r="U45" s="104"/>
      <c r="V45" s="105"/>
      <c r="W45" s="104"/>
      <c r="X45" s="102"/>
    </row>
    <row r="46" spans="3:24" ht="12.75" x14ac:dyDescent="0.2">
      <c r="C46" s="133">
        <v>36</v>
      </c>
      <c r="D46" s="96"/>
      <c r="E46" s="96"/>
      <c r="F46" s="96"/>
      <c r="G46" s="96"/>
      <c r="H46" s="97"/>
      <c r="I46" s="98"/>
      <c r="J46" s="99"/>
      <c r="K46" s="98"/>
      <c r="L46" s="100"/>
      <c r="M46" s="100"/>
      <c r="N46" s="100"/>
      <c r="O46" s="100"/>
      <c r="P46" s="100"/>
      <c r="Q46" s="101"/>
      <c r="R46" s="102"/>
      <c r="S46" s="101"/>
      <c r="T46" s="103"/>
      <c r="U46" s="104"/>
      <c r="V46" s="105"/>
      <c r="W46" s="104"/>
      <c r="X46" s="102"/>
    </row>
    <row r="47" spans="3:24" ht="12.75" x14ac:dyDescent="0.2">
      <c r="C47" s="133">
        <v>37</v>
      </c>
      <c r="D47" s="96"/>
      <c r="E47" s="96"/>
      <c r="F47" s="96"/>
      <c r="G47" s="96"/>
      <c r="H47" s="97"/>
      <c r="I47" s="98"/>
      <c r="J47" s="99"/>
      <c r="K47" s="98"/>
      <c r="L47" s="100"/>
      <c r="M47" s="100"/>
      <c r="N47" s="100"/>
      <c r="O47" s="100"/>
      <c r="P47" s="100"/>
      <c r="Q47" s="101"/>
      <c r="R47" s="102"/>
      <c r="S47" s="101"/>
      <c r="T47" s="103"/>
      <c r="U47" s="104"/>
      <c r="V47" s="105"/>
      <c r="W47" s="104"/>
      <c r="X47" s="102"/>
    </row>
    <row r="48" spans="3:24" ht="12.75" x14ac:dyDescent="0.2">
      <c r="C48" s="133">
        <v>38</v>
      </c>
      <c r="D48" s="96"/>
      <c r="E48" s="96"/>
      <c r="F48" s="96"/>
      <c r="G48" s="96"/>
      <c r="H48" s="97"/>
      <c r="I48" s="98"/>
      <c r="J48" s="99"/>
      <c r="K48" s="98"/>
      <c r="L48" s="100"/>
      <c r="M48" s="100"/>
      <c r="N48" s="100"/>
      <c r="O48" s="100"/>
      <c r="P48" s="100"/>
      <c r="Q48" s="101"/>
      <c r="R48" s="102"/>
      <c r="S48" s="101"/>
      <c r="T48" s="103"/>
      <c r="U48" s="104"/>
      <c r="V48" s="105"/>
      <c r="W48" s="104"/>
      <c r="X48" s="102"/>
    </row>
    <row r="49" spans="3:24" ht="12.75" x14ac:dyDescent="0.2">
      <c r="C49" s="133">
        <v>39</v>
      </c>
      <c r="D49" s="96"/>
      <c r="E49" s="96"/>
      <c r="F49" s="96"/>
      <c r="G49" s="96"/>
      <c r="H49" s="97"/>
      <c r="I49" s="98"/>
      <c r="J49" s="99"/>
      <c r="K49" s="98"/>
      <c r="L49" s="100"/>
      <c r="M49" s="100"/>
      <c r="N49" s="100"/>
      <c r="O49" s="100"/>
      <c r="P49" s="100"/>
      <c r="Q49" s="101"/>
      <c r="R49" s="102"/>
      <c r="S49" s="101"/>
      <c r="T49" s="103"/>
      <c r="U49" s="104"/>
      <c r="V49" s="105"/>
      <c r="W49" s="104"/>
      <c r="X49" s="102"/>
    </row>
    <row r="50" spans="3:24" ht="12.75" x14ac:dyDescent="0.2">
      <c r="C50" s="133">
        <v>40</v>
      </c>
      <c r="D50" s="96"/>
      <c r="E50" s="96"/>
      <c r="F50" s="96"/>
      <c r="G50" s="96"/>
      <c r="H50" s="97"/>
      <c r="I50" s="98"/>
      <c r="J50" s="99"/>
      <c r="K50" s="98"/>
      <c r="L50" s="100"/>
      <c r="M50" s="100"/>
      <c r="N50" s="100"/>
      <c r="O50" s="100"/>
      <c r="P50" s="100"/>
      <c r="Q50" s="101"/>
      <c r="R50" s="102"/>
      <c r="S50" s="101"/>
      <c r="T50" s="103"/>
      <c r="U50" s="104"/>
      <c r="V50" s="105"/>
      <c r="W50" s="104"/>
      <c r="X50" s="102"/>
    </row>
    <row r="51" spans="3:24" ht="12.75" x14ac:dyDescent="0.2">
      <c r="C51" s="133">
        <v>41</v>
      </c>
      <c r="D51" s="96"/>
      <c r="E51" s="96"/>
      <c r="F51" s="96"/>
      <c r="G51" s="96"/>
      <c r="H51" s="97"/>
      <c r="I51" s="98"/>
      <c r="J51" s="99"/>
      <c r="K51" s="98"/>
      <c r="L51" s="100"/>
      <c r="M51" s="100"/>
      <c r="N51" s="100"/>
      <c r="O51" s="100"/>
      <c r="P51" s="100"/>
      <c r="Q51" s="101"/>
      <c r="R51" s="102"/>
      <c r="S51" s="101"/>
      <c r="T51" s="103"/>
      <c r="U51" s="104"/>
      <c r="V51" s="105"/>
      <c r="W51" s="104"/>
      <c r="X51" s="102"/>
    </row>
    <row r="52" spans="3:24" ht="12.75" x14ac:dyDescent="0.2">
      <c r="C52" s="133">
        <v>42</v>
      </c>
      <c r="D52" s="96"/>
      <c r="E52" s="96"/>
      <c r="F52" s="96"/>
      <c r="G52" s="96"/>
      <c r="H52" s="97"/>
      <c r="I52" s="98"/>
      <c r="J52" s="99"/>
      <c r="K52" s="98"/>
      <c r="L52" s="100"/>
      <c r="M52" s="100"/>
      <c r="N52" s="100"/>
      <c r="O52" s="100"/>
      <c r="P52" s="100"/>
      <c r="Q52" s="101"/>
      <c r="R52" s="102"/>
      <c r="S52" s="101"/>
      <c r="T52" s="103"/>
      <c r="U52" s="104"/>
      <c r="V52" s="105"/>
      <c r="W52" s="104"/>
      <c r="X52" s="102"/>
    </row>
    <row r="53" spans="3:24" ht="12.75" x14ac:dyDescent="0.2">
      <c r="C53" s="133">
        <v>43</v>
      </c>
      <c r="D53" s="96"/>
      <c r="E53" s="96"/>
      <c r="F53" s="96"/>
      <c r="G53" s="96"/>
      <c r="H53" s="97"/>
      <c r="I53" s="98"/>
      <c r="J53" s="99"/>
      <c r="K53" s="98"/>
      <c r="L53" s="100"/>
      <c r="M53" s="100"/>
      <c r="N53" s="100"/>
      <c r="O53" s="100"/>
      <c r="P53" s="100"/>
      <c r="Q53" s="101"/>
      <c r="R53" s="102"/>
      <c r="S53" s="101"/>
      <c r="T53" s="103"/>
      <c r="U53" s="104"/>
      <c r="V53" s="105"/>
      <c r="W53" s="104"/>
      <c r="X53" s="102"/>
    </row>
    <row r="54" spans="3:24" ht="12.75" x14ac:dyDescent="0.2">
      <c r="C54" s="133">
        <v>44</v>
      </c>
      <c r="D54" s="96"/>
      <c r="E54" s="96"/>
      <c r="F54" s="96"/>
      <c r="G54" s="96"/>
      <c r="H54" s="97"/>
      <c r="I54" s="98"/>
      <c r="J54" s="99"/>
      <c r="K54" s="98"/>
      <c r="L54" s="100"/>
      <c r="M54" s="100"/>
      <c r="N54" s="100"/>
      <c r="O54" s="100"/>
      <c r="P54" s="100"/>
      <c r="Q54" s="101"/>
      <c r="R54" s="102"/>
      <c r="S54" s="101"/>
      <c r="T54" s="103"/>
      <c r="U54" s="104"/>
      <c r="V54" s="105"/>
      <c r="W54" s="104"/>
      <c r="X54" s="102"/>
    </row>
    <row r="55" spans="3:24" ht="12.75" x14ac:dyDescent="0.2">
      <c r="C55" s="133">
        <v>45</v>
      </c>
      <c r="D55" s="96"/>
      <c r="E55" s="96"/>
      <c r="F55" s="96"/>
      <c r="G55" s="96"/>
      <c r="H55" s="97"/>
      <c r="I55" s="98"/>
      <c r="J55" s="99"/>
      <c r="K55" s="98"/>
      <c r="L55" s="100"/>
      <c r="M55" s="100"/>
      <c r="N55" s="100"/>
      <c r="O55" s="100"/>
      <c r="P55" s="100"/>
      <c r="Q55" s="101"/>
      <c r="R55" s="102"/>
      <c r="S55" s="101"/>
      <c r="T55" s="103"/>
      <c r="U55" s="104"/>
      <c r="V55" s="105"/>
      <c r="W55" s="104"/>
      <c r="X55" s="102"/>
    </row>
    <row r="56" spans="3:24" ht="12.75" x14ac:dyDescent="0.2">
      <c r="C56" s="133">
        <v>46</v>
      </c>
      <c r="D56" s="96"/>
      <c r="E56" s="96"/>
      <c r="F56" s="96"/>
      <c r="G56" s="96"/>
      <c r="H56" s="97"/>
      <c r="I56" s="98"/>
      <c r="J56" s="99"/>
      <c r="K56" s="98"/>
      <c r="L56" s="100"/>
      <c r="M56" s="100"/>
      <c r="N56" s="100"/>
      <c r="O56" s="100"/>
      <c r="P56" s="100"/>
      <c r="Q56" s="101"/>
      <c r="R56" s="102"/>
      <c r="S56" s="101"/>
      <c r="T56" s="103"/>
      <c r="U56" s="104"/>
      <c r="V56" s="105"/>
      <c r="W56" s="104"/>
      <c r="X56" s="102"/>
    </row>
    <row r="57" spans="3:24" ht="12.75" x14ac:dyDescent="0.2">
      <c r="C57" s="133">
        <v>47</v>
      </c>
      <c r="D57" s="96"/>
      <c r="E57" s="96"/>
      <c r="F57" s="96"/>
      <c r="G57" s="96"/>
      <c r="H57" s="97"/>
      <c r="I57" s="98"/>
      <c r="J57" s="99"/>
      <c r="K57" s="98"/>
      <c r="L57" s="100"/>
      <c r="M57" s="100"/>
      <c r="N57" s="100"/>
      <c r="O57" s="100"/>
      <c r="P57" s="100"/>
      <c r="Q57" s="101"/>
      <c r="R57" s="102"/>
      <c r="S57" s="101"/>
      <c r="T57" s="103"/>
      <c r="U57" s="104"/>
      <c r="V57" s="105"/>
      <c r="W57" s="104"/>
      <c r="X57" s="102"/>
    </row>
    <row r="58" spans="3:24" ht="12.75" x14ac:dyDescent="0.2">
      <c r="C58" s="133">
        <v>48</v>
      </c>
      <c r="D58" s="96"/>
      <c r="E58" s="96"/>
      <c r="F58" s="96"/>
      <c r="G58" s="96"/>
      <c r="H58" s="97"/>
      <c r="I58" s="98"/>
      <c r="J58" s="99"/>
      <c r="K58" s="98"/>
      <c r="L58" s="100"/>
      <c r="M58" s="100"/>
      <c r="N58" s="100"/>
      <c r="O58" s="100"/>
      <c r="P58" s="100"/>
      <c r="Q58" s="101"/>
      <c r="R58" s="102"/>
      <c r="S58" s="101"/>
      <c r="T58" s="103"/>
      <c r="U58" s="104"/>
      <c r="V58" s="105"/>
      <c r="W58" s="104"/>
      <c r="X58" s="102"/>
    </row>
    <row r="59" spans="3:24" ht="12.75" x14ac:dyDescent="0.2">
      <c r="C59" s="133">
        <v>49</v>
      </c>
      <c r="D59" s="96"/>
      <c r="E59" s="96"/>
      <c r="F59" s="96"/>
      <c r="G59" s="96"/>
      <c r="H59" s="97"/>
      <c r="I59" s="98"/>
      <c r="J59" s="99"/>
      <c r="K59" s="98"/>
      <c r="L59" s="100"/>
      <c r="M59" s="100"/>
      <c r="N59" s="100"/>
      <c r="O59" s="100"/>
      <c r="P59" s="100"/>
      <c r="Q59" s="101"/>
      <c r="R59" s="102"/>
      <c r="S59" s="101"/>
      <c r="T59" s="103"/>
      <c r="U59" s="104"/>
      <c r="V59" s="105"/>
      <c r="W59" s="104"/>
      <c r="X59" s="102"/>
    </row>
    <row r="60" spans="3:24" ht="12.75" x14ac:dyDescent="0.2">
      <c r="C60" s="133">
        <v>50</v>
      </c>
      <c r="D60" s="96"/>
      <c r="E60" s="96"/>
      <c r="F60" s="96"/>
      <c r="G60" s="96"/>
      <c r="H60" s="97"/>
      <c r="I60" s="98"/>
      <c r="J60" s="99"/>
      <c r="K60" s="98"/>
      <c r="L60" s="100"/>
      <c r="M60" s="100"/>
      <c r="N60" s="100"/>
      <c r="O60" s="100"/>
      <c r="P60" s="100"/>
      <c r="Q60" s="101"/>
      <c r="R60" s="102"/>
      <c r="S60" s="101"/>
      <c r="T60" s="103"/>
      <c r="U60" s="104"/>
      <c r="V60" s="105"/>
      <c r="W60" s="104"/>
      <c r="X60" s="102"/>
    </row>
    <row r="61" spans="3:24" ht="12.75" x14ac:dyDescent="0.2">
      <c r="C61" s="133">
        <v>51</v>
      </c>
      <c r="D61" s="96"/>
      <c r="E61" s="96"/>
      <c r="F61" s="96"/>
      <c r="G61" s="96"/>
      <c r="H61" s="97"/>
      <c r="I61" s="98"/>
      <c r="J61" s="99"/>
      <c r="K61" s="98"/>
      <c r="L61" s="100"/>
      <c r="M61" s="100"/>
      <c r="N61" s="100"/>
      <c r="O61" s="100"/>
      <c r="P61" s="100"/>
      <c r="Q61" s="101"/>
      <c r="R61" s="102"/>
      <c r="S61" s="101"/>
      <c r="T61" s="103"/>
      <c r="U61" s="104"/>
      <c r="V61" s="105"/>
      <c r="W61" s="104"/>
      <c r="X61" s="102"/>
    </row>
    <row r="62" spans="3:24" ht="12.75" x14ac:dyDescent="0.2">
      <c r="C62" s="133">
        <v>52</v>
      </c>
      <c r="D62" s="96"/>
      <c r="E62" s="96"/>
      <c r="F62" s="96"/>
      <c r="G62" s="96"/>
      <c r="H62" s="97"/>
      <c r="I62" s="98"/>
      <c r="J62" s="99"/>
      <c r="K62" s="98"/>
      <c r="L62" s="100"/>
      <c r="M62" s="100"/>
      <c r="N62" s="100"/>
      <c r="O62" s="100"/>
      <c r="P62" s="100"/>
      <c r="Q62" s="101"/>
      <c r="R62" s="102"/>
      <c r="S62" s="101"/>
      <c r="T62" s="103"/>
      <c r="U62" s="104"/>
      <c r="V62" s="105"/>
      <c r="W62" s="104"/>
      <c r="X62" s="102"/>
    </row>
    <row r="63" spans="3:24" ht="12.75" x14ac:dyDescent="0.2">
      <c r="C63" s="133">
        <v>53</v>
      </c>
      <c r="D63" s="96"/>
      <c r="E63" s="96"/>
      <c r="F63" s="96"/>
      <c r="G63" s="96"/>
      <c r="H63" s="97"/>
      <c r="I63" s="98"/>
      <c r="J63" s="99"/>
      <c r="K63" s="98"/>
      <c r="L63" s="100"/>
      <c r="M63" s="100"/>
      <c r="N63" s="100"/>
      <c r="O63" s="100"/>
      <c r="P63" s="100"/>
      <c r="Q63" s="101"/>
      <c r="R63" s="102"/>
      <c r="S63" s="101"/>
      <c r="T63" s="103"/>
      <c r="U63" s="104"/>
      <c r="V63" s="105"/>
      <c r="W63" s="104"/>
      <c r="X63" s="102"/>
    </row>
    <row r="64" spans="3:24" ht="12.75" x14ac:dyDescent="0.2">
      <c r="C64" s="133">
        <v>54</v>
      </c>
      <c r="D64" s="96"/>
      <c r="E64" s="96"/>
      <c r="F64" s="96"/>
      <c r="G64" s="96"/>
      <c r="H64" s="97"/>
      <c r="I64" s="98"/>
      <c r="J64" s="99"/>
      <c r="K64" s="98"/>
      <c r="L64" s="100"/>
      <c r="M64" s="100"/>
      <c r="N64" s="100"/>
      <c r="O64" s="100"/>
      <c r="P64" s="100"/>
      <c r="Q64" s="101"/>
      <c r="R64" s="102"/>
      <c r="S64" s="101"/>
      <c r="T64" s="103"/>
      <c r="U64" s="104"/>
      <c r="V64" s="105"/>
      <c r="W64" s="104"/>
      <c r="X64" s="102"/>
    </row>
    <row r="65" spans="3:24" ht="12.75" x14ac:dyDescent="0.2">
      <c r="C65" s="133">
        <v>55</v>
      </c>
      <c r="D65" s="96"/>
      <c r="E65" s="96"/>
      <c r="F65" s="96"/>
      <c r="G65" s="96"/>
      <c r="H65" s="97"/>
      <c r="I65" s="98"/>
      <c r="J65" s="99"/>
      <c r="K65" s="98"/>
      <c r="L65" s="100"/>
      <c r="M65" s="100"/>
      <c r="N65" s="100"/>
      <c r="O65" s="100"/>
      <c r="P65" s="100"/>
      <c r="Q65" s="101"/>
      <c r="R65" s="102"/>
      <c r="S65" s="101"/>
      <c r="T65" s="103"/>
      <c r="U65" s="104"/>
      <c r="V65" s="105"/>
      <c r="W65" s="104"/>
      <c r="X65" s="102"/>
    </row>
    <row r="66" spans="3:24" ht="12.75" x14ac:dyDescent="0.2">
      <c r="C66" s="133">
        <v>56</v>
      </c>
      <c r="D66" s="96"/>
      <c r="E66" s="96"/>
      <c r="F66" s="96"/>
      <c r="G66" s="96"/>
      <c r="H66" s="97"/>
      <c r="I66" s="98"/>
      <c r="J66" s="99"/>
      <c r="K66" s="98"/>
      <c r="L66" s="100"/>
      <c r="M66" s="100"/>
      <c r="N66" s="100"/>
      <c r="O66" s="100"/>
      <c r="P66" s="100"/>
      <c r="Q66" s="101"/>
      <c r="R66" s="102"/>
      <c r="S66" s="101"/>
      <c r="T66" s="103"/>
      <c r="U66" s="104"/>
      <c r="V66" s="105"/>
      <c r="W66" s="104"/>
      <c r="X66" s="102"/>
    </row>
    <row r="67" spans="3:24" ht="12.75" x14ac:dyDescent="0.2">
      <c r="C67" s="133">
        <v>57</v>
      </c>
      <c r="D67" s="96"/>
      <c r="E67" s="96"/>
      <c r="F67" s="96"/>
      <c r="G67" s="96"/>
      <c r="H67" s="97"/>
      <c r="I67" s="98"/>
      <c r="J67" s="99"/>
      <c r="K67" s="98"/>
      <c r="L67" s="100"/>
      <c r="M67" s="100"/>
      <c r="N67" s="100"/>
      <c r="O67" s="100"/>
      <c r="P67" s="100"/>
      <c r="Q67" s="101"/>
      <c r="R67" s="102"/>
      <c r="S67" s="101"/>
      <c r="T67" s="103"/>
      <c r="U67" s="104"/>
      <c r="V67" s="105"/>
      <c r="W67" s="104"/>
      <c r="X67" s="102"/>
    </row>
    <row r="68" spans="3:24" ht="12.75" x14ac:dyDescent="0.2">
      <c r="C68" s="133">
        <v>58</v>
      </c>
      <c r="D68" s="96"/>
      <c r="E68" s="96"/>
      <c r="F68" s="96"/>
      <c r="G68" s="96"/>
      <c r="H68" s="97"/>
      <c r="I68" s="98"/>
      <c r="J68" s="99"/>
      <c r="K68" s="98"/>
      <c r="L68" s="100"/>
      <c r="M68" s="100"/>
      <c r="N68" s="100"/>
      <c r="O68" s="100"/>
      <c r="P68" s="100"/>
      <c r="Q68" s="101"/>
      <c r="R68" s="102"/>
      <c r="S68" s="101"/>
      <c r="T68" s="103"/>
      <c r="U68" s="104"/>
      <c r="V68" s="105"/>
      <c r="W68" s="104"/>
      <c r="X68" s="102"/>
    </row>
    <row r="69" spans="3:24" ht="12.75" x14ac:dyDescent="0.2">
      <c r="C69" s="133">
        <v>59</v>
      </c>
      <c r="D69" s="96"/>
      <c r="E69" s="96"/>
      <c r="F69" s="96"/>
      <c r="G69" s="96"/>
      <c r="H69" s="97"/>
      <c r="I69" s="98"/>
      <c r="J69" s="99"/>
      <c r="K69" s="98"/>
      <c r="L69" s="100"/>
      <c r="M69" s="100"/>
      <c r="N69" s="100"/>
      <c r="O69" s="100"/>
      <c r="P69" s="100"/>
      <c r="Q69" s="101"/>
      <c r="R69" s="102"/>
      <c r="S69" s="101"/>
      <c r="T69" s="103"/>
      <c r="U69" s="104"/>
      <c r="V69" s="105"/>
      <c r="W69" s="104"/>
      <c r="X69" s="102"/>
    </row>
    <row r="70" spans="3:24" ht="12.75" x14ac:dyDescent="0.2">
      <c r="C70" s="133">
        <v>60</v>
      </c>
      <c r="D70" s="96"/>
      <c r="E70" s="96"/>
      <c r="F70" s="96"/>
      <c r="G70" s="96"/>
      <c r="H70" s="97"/>
      <c r="I70" s="98"/>
      <c r="J70" s="99"/>
      <c r="K70" s="98"/>
      <c r="L70" s="100"/>
      <c r="M70" s="100"/>
      <c r="N70" s="100"/>
      <c r="O70" s="100"/>
      <c r="P70" s="100"/>
      <c r="Q70" s="101"/>
      <c r="R70" s="102"/>
      <c r="S70" s="101"/>
      <c r="T70" s="103"/>
      <c r="U70" s="104"/>
      <c r="V70" s="105"/>
      <c r="W70" s="104"/>
      <c r="X70" s="102"/>
    </row>
    <row r="71" spans="3:24" ht="12.75" x14ac:dyDescent="0.2">
      <c r="C71" s="133">
        <v>61</v>
      </c>
      <c r="D71" s="96"/>
      <c r="E71" s="96"/>
      <c r="F71" s="96"/>
      <c r="G71" s="96"/>
      <c r="H71" s="97"/>
      <c r="I71" s="98"/>
      <c r="J71" s="99"/>
      <c r="K71" s="98"/>
      <c r="L71" s="100"/>
      <c r="M71" s="100"/>
      <c r="N71" s="100"/>
      <c r="O71" s="100"/>
      <c r="P71" s="100"/>
      <c r="Q71" s="101"/>
      <c r="R71" s="102"/>
      <c r="S71" s="101"/>
      <c r="T71" s="103"/>
      <c r="U71" s="104"/>
      <c r="V71" s="105"/>
      <c r="W71" s="104"/>
      <c r="X71" s="102"/>
    </row>
    <row r="72" spans="3:24" ht="12.75" x14ac:dyDescent="0.2">
      <c r="C72" s="133">
        <v>62</v>
      </c>
      <c r="D72" s="96"/>
      <c r="E72" s="96"/>
      <c r="F72" s="96"/>
      <c r="G72" s="96"/>
      <c r="H72" s="97"/>
      <c r="I72" s="98"/>
      <c r="J72" s="99"/>
      <c r="K72" s="98"/>
      <c r="L72" s="100"/>
      <c r="M72" s="100"/>
      <c r="N72" s="100"/>
      <c r="O72" s="100"/>
      <c r="P72" s="100"/>
      <c r="Q72" s="101"/>
      <c r="R72" s="102"/>
      <c r="S72" s="101"/>
      <c r="T72" s="103"/>
      <c r="U72" s="104"/>
      <c r="V72" s="105"/>
      <c r="W72" s="104"/>
      <c r="X72" s="102"/>
    </row>
    <row r="73" spans="3:24" ht="12.75" x14ac:dyDescent="0.2">
      <c r="C73" s="133">
        <v>63</v>
      </c>
      <c r="D73" s="96"/>
      <c r="E73" s="96"/>
      <c r="F73" s="96"/>
      <c r="G73" s="96"/>
      <c r="H73" s="97"/>
      <c r="I73" s="98"/>
      <c r="J73" s="99"/>
      <c r="K73" s="98"/>
      <c r="L73" s="100"/>
      <c r="M73" s="100"/>
      <c r="N73" s="100"/>
      <c r="O73" s="100"/>
      <c r="P73" s="100"/>
      <c r="Q73" s="101"/>
      <c r="R73" s="102"/>
      <c r="S73" s="101"/>
      <c r="T73" s="103"/>
      <c r="U73" s="104"/>
      <c r="V73" s="105"/>
      <c r="W73" s="104"/>
      <c r="X73" s="102"/>
    </row>
    <row r="74" spans="3:24" ht="12.75" x14ac:dyDescent="0.2">
      <c r="C74" s="133">
        <v>64</v>
      </c>
      <c r="D74" s="96"/>
      <c r="E74" s="96"/>
      <c r="F74" s="96"/>
      <c r="G74" s="96"/>
      <c r="H74" s="97"/>
      <c r="I74" s="98"/>
      <c r="J74" s="99"/>
      <c r="K74" s="98"/>
      <c r="L74" s="100"/>
      <c r="M74" s="100"/>
      <c r="N74" s="100"/>
      <c r="O74" s="100"/>
      <c r="P74" s="100"/>
      <c r="Q74" s="101"/>
      <c r="R74" s="102"/>
      <c r="S74" s="101"/>
      <c r="T74" s="103"/>
      <c r="U74" s="104"/>
      <c r="V74" s="105"/>
      <c r="W74" s="104"/>
      <c r="X74" s="102"/>
    </row>
    <row r="75" spans="3:24" ht="12.75" x14ac:dyDescent="0.2">
      <c r="C75" s="133">
        <v>65</v>
      </c>
      <c r="D75" s="96"/>
      <c r="E75" s="96"/>
      <c r="F75" s="96"/>
      <c r="G75" s="96"/>
      <c r="H75" s="97"/>
      <c r="I75" s="98"/>
      <c r="J75" s="99"/>
      <c r="K75" s="98"/>
      <c r="L75" s="100"/>
      <c r="M75" s="100"/>
      <c r="N75" s="100"/>
      <c r="O75" s="100"/>
      <c r="P75" s="100"/>
      <c r="Q75" s="101"/>
      <c r="R75" s="102"/>
      <c r="S75" s="101"/>
      <c r="T75" s="103"/>
      <c r="U75" s="104"/>
      <c r="V75" s="105"/>
      <c r="W75" s="104"/>
      <c r="X75" s="102"/>
    </row>
    <row r="76" spans="3:24" ht="12.75" x14ac:dyDescent="0.2">
      <c r="C76" s="133">
        <v>66</v>
      </c>
      <c r="D76" s="96"/>
      <c r="E76" s="96"/>
      <c r="F76" s="96"/>
      <c r="G76" s="96"/>
      <c r="H76" s="97"/>
      <c r="I76" s="98"/>
      <c r="J76" s="99"/>
      <c r="K76" s="98"/>
      <c r="L76" s="100"/>
      <c r="M76" s="100"/>
      <c r="N76" s="100"/>
      <c r="O76" s="100"/>
      <c r="P76" s="100"/>
      <c r="Q76" s="101"/>
      <c r="R76" s="102"/>
      <c r="S76" s="101"/>
      <c r="T76" s="103"/>
      <c r="U76" s="104"/>
      <c r="V76" s="105"/>
      <c r="W76" s="104"/>
      <c r="X76" s="102"/>
    </row>
    <row r="77" spans="3:24" ht="12.75" x14ac:dyDescent="0.2">
      <c r="C77" s="133">
        <v>67</v>
      </c>
      <c r="D77" s="96"/>
      <c r="E77" s="96"/>
      <c r="F77" s="96"/>
      <c r="G77" s="96"/>
      <c r="H77" s="97"/>
      <c r="I77" s="98"/>
      <c r="J77" s="99"/>
      <c r="K77" s="98"/>
      <c r="L77" s="100"/>
      <c r="M77" s="100"/>
      <c r="N77" s="100"/>
      <c r="O77" s="100"/>
      <c r="P77" s="100"/>
      <c r="Q77" s="101"/>
      <c r="R77" s="102"/>
      <c r="S77" s="101"/>
      <c r="T77" s="103"/>
      <c r="U77" s="104"/>
      <c r="V77" s="105"/>
      <c r="W77" s="104"/>
      <c r="X77" s="102"/>
    </row>
    <row r="78" spans="3:24" ht="12.75" x14ac:dyDescent="0.2">
      <c r="C78" s="133">
        <v>68</v>
      </c>
      <c r="D78" s="96"/>
      <c r="E78" s="96"/>
      <c r="F78" s="96"/>
      <c r="G78" s="96"/>
      <c r="H78" s="97"/>
      <c r="I78" s="98"/>
      <c r="J78" s="99"/>
      <c r="K78" s="98"/>
      <c r="L78" s="100"/>
      <c r="M78" s="100"/>
      <c r="N78" s="100"/>
      <c r="O78" s="100"/>
      <c r="P78" s="100"/>
      <c r="Q78" s="101"/>
      <c r="R78" s="102"/>
      <c r="S78" s="101"/>
      <c r="T78" s="103"/>
      <c r="U78" s="104"/>
      <c r="V78" s="105"/>
      <c r="W78" s="104"/>
      <c r="X78" s="102"/>
    </row>
    <row r="79" spans="3:24" ht="12.75" x14ac:dyDescent="0.2">
      <c r="C79" s="133">
        <v>69</v>
      </c>
      <c r="D79" s="96"/>
      <c r="E79" s="96"/>
      <c r="F79" s="96"/>
      <c r="G79" s="96"/>
      <c r="H79" s="97"/>
      <c r="I79" s="98"/>
      <c r="J79" s="99"/>
      <c r="K79" s="98"/>
      <c r="L79" s="100"/>
      <c r="M79" s="100"/>
      <c r="N79" s="100"/>
      <c r="O79" s="100"/>
      <c r="P79" s="100"/>
      <c r="Q79" s="101"/>
      <c r="R79" s="102"/>
      <c r="S79" s="101"/>
      <c r="T79" s="103"/>
      <c r="U79" s="104"/>
      <c r="V79" s="105"/>
      <c r="W79" s="104"/>
      <c r="X79" s="102"/>
    </row>
    <row r="80" spans="3:24" ht="12.75" x14ac:dyDescent="0.2">
      <c r="C80" s="133">
        <v>70</v>
      </c>
      <c r="D80" s="96"/>
      <c r="E80" s="96"/>
      <c r="F80" s="96"/>
      <c r="G80" s="96"/>
      <c r="H80" s="97"/>
      <c r="I80" s="98"/>
      <c r="J80" s="99"/>
      <c r="K80" s="98"/>
      <c r="L80" s="100"/>
      <c r="M80" s="100"/>
      <c r="N80" s="100"/>
      <c r="O80" s="100"/>
      <c r="P80" s="100"/>
      <c r="Q80" s="101"/>
      <c r="R80" s="102"/>
      <c r="S80" s="101"/>
      <c r="T80" s="103"/>
      <c r="U80" s="104"/>
      <c r="V80" s="105"/>
      <c r="W80" s="104"/>
      <c r="X80" s="102"/>
    </row>
    <row r="81" spans="3:24" ht="12.75" x14ac:dyDescent="0.2">
      <c r="C81" s="133">
        <v>71</v>
      </c>
      <c r="D81" s="96"/>
      <c r="E81" s="96"/>
      <c r="F81" s="96"/>
      <c r="G81" s="96"/>
      <c r="H81" s="97"/>
      <c r="I81" s="98"/>
      <c r="J81" s="99"/>
      <c r="K81" s="98"/>
      <c r="L81" s="100"/>
      <c r="M81" s="100"/>
      <c r="N81" s="100"/>
      <c r="O81" s="100"/>
      <c r="P81" s="100"/>
      <c r="Q81" s="101"/>
      <c r="R81" s="102"/>
      <c r="S81" s="101"/>
      <c r="T81" s="103"/>
      <c r="U81" s="104"/>
      <c r="V81" s="105"/>
      <c r="W81" s="104"/>
      <c r="X81" s="102"/>
    </row>
    <row r="82" spans="3:24" ht="12.75" x14ac:dyDescent="0.2">
      <c r="C82" s="133">
        <v>72</v>
      </c>
      <c r="D82" s="96"/>
      <c r="E82" s="96"/>
      <c r="F82" s="96"/>
      <c r="G82" s="96"/>
      <c r="H82" s="97"/>
      <c r="I82" s="98"/>
      <c r="J82" s="99"/>
      <c r="K82" s="98"/>
      <c r="L82" s="100"/>
      <c r="M82" s="100"/>
      <c r="N82" s="100"/>
      <c r="O82" s="100"/>
      <c r="P82" s="100"/>
      <c r="Q82" s="101"/>
      <c r="R82" s="102"/>
      <c r="S82" s="101"/>
      <c r="T82" s="103"/>
      <c r="U82" s="104"/>
      <c r="V82" s="105"/>
      <c r="W82" s="104"/>
      <c r="X82" s="102"/>
    </row>
    <row r="83" spans="3:24" ht="12.75" x14ac:dyDescent="0.2">
      <c r="C83" s="133">
        <v>73</v>
      </c>
      <c r="D83" s="96"/>
      <c r="E83" s="96"/>
      <c r="F83" s="96"/>
      <c r="G83" s="96"/>
      <c r="H83" s="97"/>
      <c r="I83" s="98"/>
      <c r="J83" s="99"/>
      <c r="K83" s="98"/>
      <c r="L83" s="100"/>
      <c r="M83" s="100"/>
      <c r="N83" s="100"/>
      <c r="O83" s="100"/>
      <c r="P83" s="100"/>
      <c r="Q83" s="101"/>
      <c r="R83" s="102"/>
      <c r="S83" s="101"/>
      <c r="T83" s="103"/>
      <c r="U83" s="104"/>
      <c r="V83" s="105"/>
      <c r="W83" s="104"/>
      <c r="X83" s="102"/>
    </row>
    <row r="84" spans="3:24" ht="12.75" x14ac:dyDescent="0.2">
      <c r="C84" s="133">
        <v>74</v>
      </c>
      <c r="D84" s="96"/>
      <c r="E84" s="96"/>
      <c r="F84" s="96"/>
      <c r="G84" s="96"/>
      <c r="H84" s="97"/>
      <c r="I84" s="98"/>
      <c r="J84" s="99"/>
      <c r="K84" s="98"/>
      <c r="L84" s="100"/>
      <c r="M84" s="100"/>
      <c r="N84" s="100"/>
      <c r="O84" s="100"/>
      <c r="P84" s="100"/>
      <c r="Q84" s="101"/>
      <c r="R84" s="102"/>
      <c r="S84" s="101"/>
      <c r="T84" s="103"/>
      <c r="U84" s="104"/>
      <c r="V84" s="105"/>
      <c r="W84" s="104"/>
      <c r="X84" s="102"/>
    </row>
    <row r="85" spans="3:24" ht="12.75" x14ac:dyDescent="0.2">
      <c r="C85" s="133">
        <v>75</v>
      </c>
      <c r="D85" s="96"/>
      <c r="E85" s="96"/>
      <c r="F85" s="96"/>
      <c r="G85" s="96"/>
      <c r="H85" s="97"/>
      <c r="I85" s="98"/>
      <c r="J85" s="99"/>
      <c r="K85" s="98"/>
      <c r="L85" s="100"/>
      <c r="M85" s="100"/>
      <c r="N85" s="100"/>
      <c r="O85" s="100"/>
      <c r="P85" s="100"/>
      <c r="Q85" s="101"/>
      <c r="R85" s="102"/>
      <c r="S85" s="101"/>
      <c r="T85" s="103"/>
      <c r="U85" s="104"/>
      <c r="V85" s="105"/>
      <c r="W85" s="104"/>
      <c r="X85" s="102"/>
    </row>
    <row r="86" spans="3:24" ht="12.75" x14ac:dyDescent="0.2">
      <c r="C86" s="133">
        <v>76</v>
      </c>
      <c r="D86" s="96"/>
      <c r="E86" s="96"/>
      <c r="F86" s="96"/>
      <c r="G86" s="96"/>
      <c r="H86" s="97"/>
      <c r="I86" s="98"/>
      <c r="J86" s="99"/>
      <c r="K86" s="98"/>
      <c r="L86" s="100"/>
      <c r="M86" s="100"/>
      <c r="N86" s="100"/>
      <c r="O86" s="100"/>
      <c r="P86" s="100"/>
      <c r="Q86" s="101"/>
      <c r="R86" s="102"/>
      <c r="S86" s="101"/>
      <c r="T86" s="103"/>
      <c r="U86" s="104"/>
      <c r="V86" s="105"/>
      <c r="W86" s="104"/>
      <c r="X86" s="102"/>
    </row>
    <row r="87" spans="3:24" ht="12.75" x14ac:dyDescent="0.2">
      <c r="C87" s="133">
        <v>77</v>
      </c>
      <c r="D87" s="96"/>
      <c r="E87" s="96"/>
      <c r="F87" s="96"/>
      <c r="G87" s="96"/>
      <c r="H87" s="97"/>
      <c r="I87" s="98"/>
      <c r="J87" s="99"/>
      <c r="K87" s="98"/>
      <c r="L87" s="100"/>
      <c r="M87" s="100"/>
      <c r="N87" s="100"/>
      <c r="O87" s="100"/>
      <c r="P87" s="100"/>
      <c r="Q87" s="101"/>
      <c r="R87" s="102"/>
      <c r="S87" s="101"/>
      <c r="T87" s="103"/>
      <c r="U87" s="104"/>
      <c r="V87" s="105"/>
      <c r="W87" s="104"/>
      <c r="X87" s="102"/>
    </row>
    <row r="88" spans="3:24" ht="12.75" x14ac:dyDescent="0.2">
      <c r="C88" s="133">
        <v>78</v>
      </c>
      <c r="D88" s="96"/>
      <c r="E88" s="96"/>
      <c r="F88" s="96"/>
      <c r="G88" s="96"/>
      <c r="H88" s="97"/>
      <c r="I88" s="98"/>
      <c r="J88" s="99"/>
      <c r="K88" s="98"/>
      <c r="L88" s="100"/>
      <c r="M88" s="100"/>
      <c r="N88" s="100"/>
      <c r="O88" s="100"/>
      <c r="P88" s="100"/>
      <c r="Q88" s="101"/>
      <c r="R88" s="102"/>
      <c r="S88" s="101"/>
      <c r="T88" s="103"/>
      <c r="U88" s="104"/>
      <c r="V88" s="105"/>
      <c r="W88" s="104"/>
      <c r="X88" s="102"/>
    </row>
    <row r="89" spans="3:24" ht="12.75" x14ac:dyDescent="0.2">
      <c r="C89" s="133">
        <v>79</v>
      </c>
      <c r="D89" s="96"/>
      <c r="E89" s="96"/>
      <c r="F89" s="96"/>
      <c r="G89" s="96"/>
      <c r="H89" s="97"/>
      <c r="I89" s="98"/>
      <c r="J89" s="99"/>
      <c r="K89" s="98"/>
      <c r="L89" s="100"/>
      <c r="M89" s="100"/>
      <c r="N89" s="100"/>
      <c r="O89" s="100"/>
      <c r="P89" s="100"/>
      <c r="Q89" s="101"/>
      <c r="R89" s="102"/>
      <c r="S89" s="101"/>
      <c r="T89" s="103"/>
      <c r="U89" s="104"/>
      <c r="V89" s="105"/>
      <c r="W89" s="104"/>
      <c r="X89" s="102"/>
    </row>
    <row r="90" spans="3:24" ht="12.75" x14ac:dyDescent="0.2">
      <c r="C90" s="133">
        <v>80</v>
      </c>
      <c r="D90" s="96"/>
      <c r="E90" s="96"/>
      <c r="F90" s="96"/>
      <c r="G90" s="96"/>
      <c r="H90" s="97"/>
      <c r="I90" s="98"/>
      <c r="J90" s="99"/>
      <c r="K90" s="98"/>
      <c r="L90" s="100"/>
      <c r="M90" s="100"/>
      <c r="N90" s="100"/>
      <c r="O90" s="100"/>
      <c r="P90" s="100"/>
      <c r="Q90" s="101"/>
      <c r="R90" s="102"/>
      <c r="S90" s="101"/>
      <c r="T90" s="103"/>
      <c r="U90" s="104"/>
      <c r="V90" s="105"/>
      <c r="W90" s="104"/>
      <c r="X90" s="102"/>
    </row>
    <row r="91" spans="3:24" ht="12.75" x14ac:dyDescent="0.2">
      <c r="C91" s="133">
        <v>81</v>
      </c>
      <c r="D91" s="96"/>
      <c r="E91" s="96"/>
      <c r="F91" s="96"/>
      <c r="G91" s="96"/>
      <c r="H91" s="97"/>
      <c r="I91" s="98"/>
      <c r="J91" s="99"/>
      <c r="K91" s="98"/>
      <c r="L91" s="100"/>
      <c r="M91" s="100"/>
      <c r="N91" s="100"/>
      <c r="O91" s="100"/>
      <c r="P91" s="100"/>
      <c r="Q91" s="101"/>
      <c r="R91" s="102"/>
      <c r="S91" s="101"/>
      <c r="T91" s="103"/>
      <c r="U91" s="104"/>
      <c r="V91" s="105"/>
      <c r="W91" s="104"/>
      <c r="X91" s="102"/>
    </row>
    <row r="92" spans="3:24" ht="12.75" x14ac:dyDescent="0.2">
      <c r="C92" s="133">
        <v>82</v>
      </c>
      <c r="D92" s="96"/>
      <c r="E92" s="96"/>
      <c r="F92" s="96"/>
      <c r="G92" s="96"/>
      <c r="H92" s="97"/>
      <c r="I92" s="98"/>
      <c r="J92" s="99"/>
      <c r="K92" s="98"/>
      <c r="L92" s="100"/>
      <c r="M92" s="100"/>
      <c r="N92" s="100"/>
      <c r="O92" s="100"/>
      <c r="P92" s="100"/>
      <c r="Q92" s="101"/>
      <c r="R92" s="102"/>
      <c r="S92" s="101"/>
      <c r="T92" s="103"/>
      <c r="U92" s="104"/>
      <c r="V92" s="105"/>
      <c r="W92" s="104"/>
      <c r="X92" s="102"/>
    </row>
    <row r="93" spans="3:24" ht="12.75" x14ac:dyDescent="0.2">
      <c r="C93" s="133">
        <v>83</v>
      </c>
      <c r="D93" s="96"/>
      <c r="E93" s="96"/>
      <c r="F93" s="96"/>
      <c r="G93" s="96"/>
      <c r="H93" s="97"/>
      <c r="I93" s="98"/>
      <c r="J93" s="99"/>
      <c r="K93" s="98"/>
      <c r="L93" s="100"/>
      <c r="M93" s="100"/>
      <c r="N93" s="100"/>
      <c r="O93" s="100"/>
      <c r="P93" s="100"/>
      <c r="Q93" s="101"/>
      <c r="R93" s="102"/>
      <c r="S93" s="101"/>
      <c r="T93" s="103"/>
      <c r="U93" s="104"/>
      <c r="V93" s="105"/>
      <c r="W93" s="104"/>
      <c r="X93" s="102"/>
    </row>
    <row r="94" spans="3:24" ht="12.75" x14ac:dyDescent="0.2">
      <c r="C94" s="133">
        <v>84</v>
      </c>
      <c r="D94" s="96"/>
      <c r="E94" s="96"/>
      <c r="F94" s="96"/>
      <c r="G94" s="96"/>
      <c r="H94" s="97"/>
      <c r="I94" s="98"/>
      <c r="J94" s="99"/>
      <c r="K94" s="98"/>
      <c r="L94" s="100"/>
      <c r="M94" s="100"/>
      <c r="N94" s="100"/>
      <c r="O94" s="100"/>
      <c r="P94" s="100"/>
      <c r="Q94" s="101"/>
      <c r="R94" s="102"/>
      <c r="S94" s="101"/>
      <c r="T94" s="103"/>
      <c r="U94" s="104"/>
      <c r="V94" s="105"/>
      <c r="W94" s="104"/>
      <c r="X94" s="102"/>
    </row>
    <row r="95" spans="3:24" ht="12.75" x14ac:dyDescent="0.2">
      <c r="C95" s="133">
        <v>85</v>
      </c>
      <c r="D95" s="96"/>
      <c r="E95" s="96"/>
      <c r="F95" s="96"/>
      <c r="G95" s="96"/>
      <c r="H95" s="97"/>
      <c r="I95" s="98"/>
      <c r="J95" s="99"/>
      <c r="K95" s="98"/>
      <c r="L95" s="100"/>
      <c r="M95" s="100"/>
      <c r="N95" s="100"/>
      <c r="O95" s="100"/>
      <c r="P95" s="100"/>
      <c r="Q95" s="101"/>
      <c r="R95" s="102"/>
      <c r="S95" s="101"/>
      <c r="T95" s="103"/>
      <c r="U95" s="104"/>
      <c r="V95" s="105"/>
      <c r="W95" s="104"/>
      <c r="X95" s="102"/>
    </row>
    <row r="96" spans="3:24" ht="12.75" x14ac:dyDescent="0.2">
      <c r="C96" s="133">
        <v>86</v>
      </c>
      <c r="D96" s="96"/>
      <c r="E96" s="96"/>
      <c r="F96" s="96"/>
      <c r="G96" s="96"/>
      <c r="H96" s="97"/>
      <c r="I96" s="98"/>
      <c r="J96" s="99"/>
      <c r="K96" s="98"/>
      <c r="L96" s="100"/>
      <c r="M96" s="100"/>
      <c r="N96" s="100"/>
      <c r="O96" s="100"/>
      <c r="P96" s="100"/>
      <c r="Q96" s="101"/>
      <c r="R96" s="102"/>
      <c r="S96" s="101"/>
      <c r="T96" s="103"/>
      <c r="U96" s="104"/>
      <c r="V96" s="105"/>
      <c r="W96" s="104"/>
      <c r="X96" s="102"/>
    </row>
    <row r="97" spans="3:24" ht="12.75" x14ac:dyDescent="0.2">
      <c r="C97" s="133">
        <v>87</v>
      </c>
      <c r="D97" s="96"/>
      <c r="E97" s="96"/>
      <c r="F97" s="96"/>
      <c r="G97" s="96"/>
      <c r="H97" s="97"/>
      <c r="I97" s="98"/>
      <c r="J97" s="99"/>
      <c r="K97" s="98"/>
      <c r="L97" s="100"/>
      <c r="M97" s="100"/>
      <c r="N97" s="100"/>
      <c r="O97" s="100"/>
      <c r="P97" s="100"/>
      <c r="Q97" s="101"/>
      <c r="R97" s="102"/>
      <c r="S97" s="101"/>
      <c r="T97" s="103"/>
      <c r="U97" s="104"/>
      <c r="V97" s="105"/>
      <c r="W97" s="104"/>
      <c r="X97" s="102"/>
    </row>
    <row r="98" spans="3:24" ht="12.75" x14ac:dyDescent="0.2">
      <c r="C98" s="133">
        <v>88</v>
      </c>
      <c r="D98" s="96"/>
      <c r="E98" s="96"/>
      <c r="F98" s="96"/>
      <c r="G98" s="96"/>
      <c r="H98" s="97"/>
      <c r="I98" s="98"/>
      <c r="J98" s="99"/>
      <c r="K98" s="98"/>
      <c r="L98" s="100"/>
      <c r="M98" s="100"/>
      <c r="N98" s="100"/>
      <c r="O98" s="100"/>
      <c r="P98" s="100"/>
      <c r="Q98" s="101"/>
      <c r="R98" s="102"/>
      <c r="S98" s="101"/>
      <c r="T98" s="103"/>
      <c r="U98" s="104"/>
      <c r="V98" s="105"/>
      <c r="W98" s="104"/>
      <c r="X98" s="102"/>
    </row>
    <row r="99" spans="3:24" ht="12.75" x14ac:dyDescent="0.2">
      <c r="C99" s="133">
        <v>89</v>
      </c>
      <c r="D99" s="96"/>
      <c r="E99" s="96"/>
      <c r="F99" s="96"/>
      <c r="G99" s="96"/>
      <c r="H99" s="97"/>
      <c r="I99" s="98"/>
      <c r="J99" s="99"/>
      <c r="K99" s="98"/>
      <c r="L99" s="100"/>
      <c r="M99" s="100"/>
      <c r="N99" s="100"/>
      <c r="O99" s="100"/>
      <c r="P99" s="100"/>
      <c r="Q99" s="101"/>
      <c r="R99" s="102"/>
      <c r="S99" s="101"/>
      <c r="T99" s="103"/>
      <c r="U99" s="104"/>
      <c r="V99" s="105"/>
      <c r="W99" s="104"/>
      <c r="X99" s="102"/>
    </row>
    <row r="100" spans="3:24" ht="12.75" x14ac:dyDescent="0.2">
      <c r="C100" s="133">
        <v>90</v>
      </c>
      <c r="D100" s="96"/>
      <c r="E100" s="96"/>
      <c r="F100" s="96"/>
      <c r="G100" s="96"/>
      <c r="H100" s="97"/>
      <c r="I100" s="98"/>
      <c r="J100" s="99"/>
      <c r="K100" s="98"/>
      <c r="L100" s="100"/>
      <c r="M100" s="100"/>
      <c r="N100" s="100"/>
      <c r="O100" s="100"/>
      <c r="P100" s="100"/>
      <c r="Q100" s="101"/>
      <c r="R100" s="102"/>
      <c r="S100" s="101"/>
      <c r="T100" s="103"/>
      <c r="U100" s="104"/>
      <c r="V100" s="105"/>
      <c r="W100" s="104"/>
      <c r="X100" s="102"/>
    </row>
    <row r="101" spans="3:24" ht="12.75" x14ac:dyDescent="0.2">
      <c r="C101" s="133">
        <v>91</v>
      </c>
      <c r="D101" s="96"/>
      <c r="E101" s="96"/>
      <c r="F101" s="96"/>
      <c r="G101" s="96"/>
      <c r="H101" s="97"/>
      <c r="I101" s="98"/>
      <c r="J101" s="99"/>
      <c r="K101" s="98"/>
      <c r="L101" s="100"/>
      <c r="M101" s="100"/>
      <c r="N101" s="100"/>
      <c r="O101" s="100"/>
      <c r="P101" s="100"/>
      <c r="Q101" s="101"/>
      <c r="R101" s="102"/>
      <c r="S101" s="101"/>
      <c r="T101" s="103"/>
      <c r="U101" s="104"/>
      <c r="V101" s="105"/>
      <c r="W101" s="104"/>
      <c r="X101" s="102"/>
    </row>
    <row r="102" spans="3:24" ht="12.75" x14ac:dyDescent="0.2">
      <c r="C102" s="133">
        <v>92</v>
      </c>
      <c r="D102" s="96"/>
      <c r="E102" s="96"/>
      <c r="F102" s="96"/>
      <c r="G102" s="96"/>
      <c r="H102" s="97"/>
      <c r="I102" s="98"/>
      <c r="J102" s="99"/>
      <c r="K102" s="98"/>
      <c r="L102" s="100"/>
      <c r="M102" s="100"/>
      <c r="N102" s="100"/>
      <c r="O102" s="100"/>
      <c r="P102" s="100"/>
      <c r="Q102" s="101"/>
      <c r="R102" s="102"/>
      <c r="S102" s="101"/>
      <c r="T102" s="103"/>
      <c r="U102" s="104"/>
      <c r="V102" s="105"/>
      <c r="W102" s="104"/>
      <c r="X102" s="102"/>
    </row>
    <row r="103" spans="3:24" ht="12.75" x14ac:dyDescent="0.2">
      <c r="C103" s="133">
        <v>93</v>
      </c>
      <c r="D103" s="96"/>
      <c r="E103" s="96"/>
      <c r="F103" s="96"/>
      <c r="G103" s="96"/>
      <c r="H103" s="97"/>
      <c r="I103" s="98"/>
      <c r="J103" s="99"/>
      <c r="K103" s="98"/>
      <c r="L103" s="100"/>
      <c r="M103" s="100"/>
      <c r="N103" s="100"/>
      <c r="O103" s="100"/>
      <c r="P103" s="100"/>
      <c r="Q103" s="101"/>
      <c r="R103" s="102"/>
      <c r="S103" s="101"/>
      <c r="T103" s="103"/>
      <c r="U103" s="104"/>
      <c r="V103" s="105"/>
      <c r="W103" s="104"/>
      <c r="X103" s="102"/>
    </row>
    <row r="104" spans="3:24" ht="12.75" x14ac:dyDescent="0.2">
      <c r="C104" s="133">
        <v>94</v>
      </c>
      <c r="D104" s="96"/>
      <c r="E104" s="96"/>
      <c r="F104" s="96"/>
      <c r="G104" s="96"/>
      <c r="H104" s="97"/>
      <c r="I104" s="98"/>
      <c r="J104" s="99"/>
      <c r="K104" s="98"/>
      <c r="L104" s="100"/>
      <c r="M104" s="100"/>
      <c r="N104" s="100"/>
      <c r="O104" s="100"/>
      <c r="P104" s="100"/>
      <c r="Q104" s="101"/>
      <c r="R104" s="102"/>
      <c r="S104" s="101"/>
      <c r="T104" s="103"/>
      <c r="U104" s="104"/>
      <c r="V104" s="105"/>
      <c r="W104" s="104"/>
      <c r="X104" s="102"/>
    </row>
    <row r="105" spans="3:24" ht="12.75" x14ac:dyDescent="0.2">
      <c r="C105" s="133">
        <v>95</v>
      </c>
      <c r="D105" s="96"/>
      <c r="E105" s="96"/>
      <c r="F105" s="96"/>
      <c r="G105" s="96"/>
      <c r="H105" s="97"/>
      <c r="I105" s="98"/>
      <c r="J105" s="99"/>
      <c r="K105" s="98"/>
      <c r="L105" s="100"/>
      <c r="M105" s="100"/>
      <c r="N105" s="100"/>
      <c r="O105" s="100"/>
      <c r="P105" s="100"/>
      <c r="Q105" s="101"/>
      <c r="R105" s="102"/>
      <c r="S105" s="101"/>
      <c r="T105" s="103"/>
      <c r="U105" s="104"/>
      <c r="V105" s="105"/>
      <c r="W105" s="104"/>
      <c r="X105" s="102"/>
    </row>
    <row r="106" spans="3:24" ht="12.75" x14ac:dyDescent="0.2">
      <c r="C106" s="133">
        <v>96</v>
      </c>
      <c r="D106" s="96"/>
      <c r="E106" s="96"/>
      <c r="F106" s="96"/>
      <c r="G106" s="96"/>
      <c r="H106" s="97"/>
      <c r="I106" s="98"/>
      <c r="J106" s="99"/>
      <c r="K106" s="98"/>
      <c r="L106" s="100"/>
      <c r="M106" s="100"/>
      <c r="N106" s="100"/>
      <c r="O106" s="100"/>
      <c r="P106" s="100"/>
      <c r="Q106" s="101"/>
      <c r="R106" s="102"/>
      <c r="S106" s="101"/>
      <c r="T106" s="103"/>
      <c r="U106" s="104"/>
      <c r="V106" s="105"/>
      <c r="W106" s="104"/>
      <c r="X106" s="102"/>
    </row>
    <row r="107" spans="3:24" ht="12.75" x14ac:dyDescent="0.2">
      <c r="C107" s="133">
        <v>97</v>
      </c>
      <c r="D107" s="96"/>
      <c r="E107" s="96"/>
      <c r="F107" s="96"/>
      <c r="G107" s="96"/>
      <c r="H107" s="97"/>
      <c r="I107" s="98"/>
      <c r="J107" s="99"/>
      <c r="K107" s="98"/>
      <c r="L107" s="100"/>
      <c r="M107" s="100"/>
      <c r="N107" s="100"/>
      <c r="O107" s="100"/>
      <c r="P107" s="100"/>
      <c r="Q107" s="101"/>
      <c r="R107" s="102"/>
      <c r="S107" s="101"/>
      <c r="T107" s="103"/>
      <c r="U107" s="104"/>
      <c r="V107" s="105"/>
      <c r="W107" s="104"/>
      <c r="X107" s="102"/>
    </row>
    <row r="108" spans="3:24" ht="12.75" x14ac:dyDescent="0.2">
      <c r="C108" s="133">
        <v>98</v>
      </c>
      <c r="D108" s="96"/>
      <c r="E108" s="96"/>
      <c r="F108" s="96"/>
      <c r="G108" s="96"/>
      <c r="H108" s="97"/>
      <c r="I108" s="98"/>
      <c r="J108" s="99"/>
      <c r="K108" s="98"/>
      <c r="L108" s="100"/>
      <c r="M108" s="100"/>
      <c r="N108" s="100"/>
      <c r="O108" s="100"/>
      <c r="P108" s="100"/>
      <c r="Q108" s="101"/>
      <c r="R108" s="102"/>
      <c r="S108" s="101"/>
      <c r="T108" s="103"/>
      <c r="U108" s="104"/>
      <c r="V108" s="105"/>
      <c r="W108" s="104"/>
      <c r="X108" s="102"/>
    </row>
    <row r="109" spans="3:24" ht="12.75" x14ac:dyDescent="0.2">
      <c r="C109" s="133">
        <v>99</v>
      </c>
      <c r="D109" s="96"/>
      <c r="E109" s="96"/>
      <c r="F109" s="96"/>
      <c r="G109" s="96"/>
      <c r="H109" s="97"/>
      <c r="I109" s="98"/>
      <c r="J109" s="99"/>
      <c r="K109" s="98"/>
      <c r="L109" s="100"/>
      <c r="M109" s="100"/>
      <c r="N109" s="100"/>
      <c r="O109" s="100"/>
      <c r="P109" s="100"/>
      <c r="Q109" s="101"/>
      <c r="R109" s="102"/>
      <c r="S109" s="101"/>
      <c r="T109" s="103"/>
      <c r="U109" s="104"/>
      <c r="V109" s="105"/>
      <c r="W109" s="104"/>
      <c r="X109" s="102"/>
    </row>
    <row r="110" spans="3:24" ht="12.75" x14ac:dyDescent="0.2">
      <c r="C110" s="133">
        <v>100</v>
      </c>
      <c r="D110" s="96"/>
      <c r="E110" s="96"/>
      <c r="F110" s="96"/>
      <c r="G110" s="96"/>
      <c r="H110" s="97"/>
      <c r="I110" s="98"/>
      <c r="J110" s="99"/>
      <c r="K110" s="98"/>
      <c r="L110" s="100"/>
      <c r="M110" s="100"/>
      <c r="N110" s="100"/>
      <c r="O110" s="100"/>
      <c r="P110" s="100"/>
      <c r="Q110" s="101"/>
      <c r="R110" s="102"/>
      <c r="S110" s="101"/>
      <c r="T110" s="103"/>
      <c r="U110" s="104"/>
      <c r="V110" s="105"/>
      <c r="W110" s="104"/>
      <c r="X110" s="102"/>
    </row>
    <row r="111" spans="3:24" ht="12.75" x14ac:dyDescent="0.2">
      <c r="C111" s="133">
        <v>101</v>
      </c>
      <c r="D111" s="96"/>
      <c r="E111" s="96"/>
      <c r="F111" s="96"/>
      <c r="G111" s="96"/>
      <c r="H111" s="97"/>
      <c r="I111" s="98"/>
      <c r="J111" s="99"/>
      <c r="K111" s="98"/>
      <c r="L111" s="100"/>
      <c r="M111" s="100"/>
      <c r="N111" s="100"/>
      <c r="O111" s="100"/>
      <c r="P111" s="100"/>
      <c r="Q111" s="101"/>
      <c r="R111" s="102"/>
      <c r="S111" s="101"/>
      <c r="T111" s="103"/>
      <c r="U111" s="104"/>
      <c r="V111" s="105"/>
      <c r="W111" s="104"/>
      <c r="X111" s="102"/>
    </row>
    <row r="112" spans="3:24" ht="12.75" x14ac:dyDescent="0.2">
      <c r="C112" s="133">
        <v>102</v>
      </c>
      <c r="D112" s="96"/>
      <c r="E112" s="96"/>
      <c r="F112" s="96"/>
      <c r="G112" s="96"/>
      <c r="H112" s="97"/>
      <c r="I112" s="98"/>
      <c r="J112" s="99"/>
      <c r="K112" s="98"/>
      <c r="L112" s="100"/>
      <c r="M112" s="100"/>
      <c r="N112" s="100"/>
      <c r="O112" s="100"/>
      <c r="P112" s="100"/>
      <c r="Q112" s="101"/>
      <c r="R112" s="102"/>
      <c r="S112" s="101"/>
      <c r="T112" s="103"/>
      <c r="U112" s="104"/>
      <c r="V112" s="105"/>
      <c r="W112" s="104"/>
      <c r="X112" s="102"/>
    </row>
    <row r="113" spans="3:24" ht="12.75" x14ac:dyDescent="0.2">
      <c r="C113" s="133">
        <v>103</v>
      </c>
      <c r="D113" s="96"/>
      <c r="E113" s="96"/>
      <c r="F113" s="96"/>
      <c r="G113" s="96"/>
      <c r="H113" s="97"/>
      <c r="I113" s="98"/>
      <c r="J113" s="99"/>
      <c r="K113" s="98"/>
      <c r="L113" s="100"/>
      <c r="M113" s="100"/>
      <c r="N113" s="100"/>
      <c r="O113" s="100"/>
      <c r="P113" s="100"/>
      <c r="Q113" s="101"/>
      <c r="R113" s="102"/>
      <c r="S113" s="101"/>
      <c r="T113" s="103"/>
      <c r="U113" s="104"/>
      <c r="V113" s="105"/>
      <c r="W113" s="104"/>
      <c r="X113" s="102"/>
    </row>
    <row r="114" spans="3:24" ht="12.75" x14ac:dyDescent="0.2">
      <c r="C114" s="133">
        <v>104</v>
      </c>
      <c r="D114" s="96"/>
      <c r="E114" s="96"/>
      <c r="F114" s="96"/>
      <c r="G114" s="96"/>
      <c r="H114" s="97"/>
      <c r="I114" s="98"/>
      <c r="J114" s="99"/>
      <c r="K114" s="98"/>
      <c r="L114" s="100"/>
      <c r="M114" s="100"/>
      <c r="N114" s="100"/>
      <c r="O114" s="100"/>
      <c r="P114" s="100"/>
      <c r="Q114" s="101"/>
      <c r="R114" s="102"/>
      <c r="S114" s="101"/>
      <c r="T114" s="103"/>
      <c r="U114" s="104"/>
      <c r="V114" s="105"/>
      <c r="W114" s="104"/>
      <c r="X114" s="102"/>
    </row>
    <row r="115" spans="3:24" ht="12.75" x14ac:dyDescent="0.2">
      <c r="C115" s="133">
        <v>105</v>
      </c>
      <c r="D115" s="96"/>
      <c r="E115" s="96"/>
      <c r="F115" s="96"/>
      <c r="G115" s="96"/>
      <c r="H115" s="97"/>
      <c r="I115" s="98"/>
      <c r="J115" s="99"/>
      <c r="K115" s="98"/>
      <c r="L115" s="100"/>
      <c r="M115" s="100"/>
      <c r="N115" s="100"/>
      <c r="O115" s="100"/>
      <c r="P115" s="100"/>
      <c r="Q115" s="101"/>
      <c r="R115" s="102"/>
      <c r="S115" s="101"/>
      <c r="T115" s="103"/>
      <c r="U115" s="104"/>
      <c r="V115" s="105"/>
      <c r="W115" s="104"/>
      <c r="X115" s="102"/>
    </row>
    <row r="116" spans="3:24" ht="12.75" x14ac:dyDescent="0.2">
      <c r="C116" s="133">
        <v>106</v>
      </c>
      <c r="D116" s="96"/>
      <c r="E116" s="96"/>
      <c r="F116" s="96"/>
      <c r="G116" s="96"/>
      <c r="H116" s="97"/>
      <c r="I116" s="98"/>
      <c r="J116" s="99"/>
      <c r="K116" s="98"/>
      <c r="L116" s="100"/>
      <c r="M116" s="100"/>
      <c r="N116" s="100"/>
      <c r="O116" s="100"/>
      <c r="P116" s="100"/>
      <c r="Q116" s="101"/>
      <c r="R116" s="102"/>
      <c r="S116" s="101"/>
      <c r="T116" s="103"/>
      <c r="U116" s="104"/>
      <c r="V116" s="105"/>
      <c r="W116" s="104"/>
      <c r="X116" s="102"/>
    </row>
    <row r="117" spans="3:24" ht="12.75" x14ac:dyDescent="0.2">
      <c r="C117" s="133">
        <v>107</v>
      </c>
      <c r="D117" s="96"/>
      <c r="E117" s="96"/>
      <c r="F117" s="96"/>
      <c r="G117" s="96"/>
      <c r="H117" s="97"/>
      <c r="I117" s="98"/>
      <c r="J117" s="99"/>
      <c r="K117" s="98"/>
      <c r="L117" s="100"/>
      <c r="M117" s="100"/>
      <c r="N117" s="100"/>
      <c r="O117" s="100"/>
      <c r="P117" s="100"/>
      <c r="Q117" s="101"/>
      <c r="R117" s="102"/>
      <c r="S117" s="101"/>
      <c r="T117" s="103"/>
      <c r="U117" s="104"/>
      <c r="V117" s="105"/>
      <c r="W117" s="104"/>
      <c r="X117" s="102"/>
    </row>
    <row r="118" spans="3:24" ht="12.75" x14ac:dyDescent="0.2">
      <c r="C118" s="133">
        <v>108</v>
      </c>
      <c r="D118" s="96"/>
      <c r="E118" s="96"/>
      <c r="F118" s="96"/>
      <c r="G118" s="96"/>
      <c r="H118" s="97"/>
      <c r="I118" s="98"/>
      <c r="J118" s="99"/>
      <c r="K118" s="98"/>
      <c r="L118" s="100"/>
      <c r="M118" s="100"/>
      <c r="N118" s="100"/>
      <c r="O118" s="100"/>
      <c r="P118" s="100"/>
      <c r="Q118" s="101"/>
      <c r="R118" s="102"/>
      <c r="S118" s="101"/>
      <c r="T118" s="103"/>
      <c r="U118" s="104"/>
      <c r="V118" s="105"/>
      <c r="W118" s="104"/>
      <c r="X118" s="102"/>
    </row>
    <row r="119" spans="3:24" ht="12.75" x14ac:dyDescent="0.2">
      <c r="C119" s="133">
        <v>109</v>
      </c>
      <c r="D119" s="96"/>
      <c r="E119" s="96"/>
      <c r="F119" s="96"/>
      <c r="G119" s="96"/>
      <c r="H119" s="97"/>
      <c r="I119" s="98"/>
      <c r="J119" s="99"/>
      <c r="K119" s="98"/>
      <c r="L119" s="100"/>
      <c r="M119" s="100"/>
      <c r="N119" s="100"/>
      <c r="O119" s="100"/>
      <c r="P119" s="100"/>
      <c r="Q119" s="101"/>
      <c r="R119" s="102"/>
      <c r="S119" s="101"/>
      <c r="T119" s="103"/>
      <c r="U119" s="104"/>
      <c r="V119" s="105"/>
      <c r="W119" s="104"/>
      <c r="X119" s="102"/>
    </row>
    <row r="120" spans="3:24" ht="12.75" x14ac:dyDescent="0.2">
      <c r="C120" s="133">
        <v>110</v>
      </c>
      <c r="D120" s="96"/>
      <c r="E120" s="96"/>
      <c r="F120" s="96"/>
      <c r="G120" s="96"/>
      <c r="H120" s="97"/>
      <c r="I120" s="98"/>
      <c r="J120" s="99"/>
      <c r="K120" s="98"/>
      <c r="L120" s="100"/>
      <c r="M120" s="100"/>
      <c r="N120" s="100"/>
      <c r="O120" s="100"/>
      <c r="P120" s="100"/>
      <c r="Q120" s="101"/>
      <c r="R120" s="102"/>
      <c r="S120" s="101"/>
      <c r="T120" s="103"/>
      <c r="U120" s="104"/>
      <c r="V120" s="105"/>
      <c r="W120" s="104"/>
      <c r="X120" s="102"/>
    </row>
    <row r="121" spans="3:24" ht="12.75" x14ac:dyDescent="0.2">
      <c r="C121" s="133">
        <v>111</v>
      </c>
      <c r="D121" s="96"/>
      <c r="E121" s="96"/>
      <c r="F121" s="96"/>
      <c r="G121" s="96"/>
      <c r="H121" s="97"/>
      <c r="I121" s="98"/>
      <c r="J121" s="99"/>
      <c r="K121" s="98"/>
      <c r="L121" s="100"/>
      <c r="M121" s="100"/>
      <c r="N121" s="100"/>
      <c r="O121" s="100"/>
      <c r="P121" s="100"/>
      <c r="Q121" s="101"/>
      <c r="R121" s="102"/>
      <c r="S121" s="101"/>
      <c r="T121" s="103"/>
      <c r="U121" s="104"/>
      <c r="V121" s="105"/>
      <c r="W121" s="104"/>
      <c r="X121" s="102"/>
    </row>
    <row r="122" spans="3:24" ht="12.75" x14ac:dyDescent="0.2">
      <c r="C122" s="133">
        <v>112</v>
      </c>
      <c r="D122" s="96"/>
      <c r="E122" s="96"/>
      <c r="F122" s="96"/>
      <c r="G122" s="96"/>
      <c r="H122" s="97"/>
      <c r="I122" s="98"/>
      <c r="J122" s="99"/>
      <c r="K122" s="98"/>
      <c r="L122" s="100"/>
      <c r="M122" s="100"/>
      <c r="N122" s="100"/>
      <c r="O122" s="100"/>
      <c r="P122" s="100"/>
      <c r="Q122" s="101"/>
      <c r="R122" s="102"/>
      <c r="S122" s="101"/>
      <c r="T122" s="103"/>
      <c r="U122" s="104"/>
      <c r="V122" s="105"/>
      <c r="W122" s="104"/>
      <c r="X122" s="102"/>
    </row>
    <row r="123" spans="3:24" ht="12.75" x14ac:dyDescent="0.2">
      <c r="C123" s="133">
        <v>113</v>
      </c>
      <c r="D123" s="96"/>
      <c r="E123" s="96"/>
      <c r="F123" s="96"/>
      <c r="G123" s="96"/>
      <c r="H123" s="97"/>
      <c r="I123" s="98"/>
      <c r="J123" s="99"/>
      <c r="K123" s="98"/>
      <c r="L123" s="100"/>
      <c r="M123" s="100"/>
      <c r="N123" s="100"/>
      <c r="O123" s="100"/>
      <c r="P123" s="100"/>
      <c r="Q123" s="101"/>
      <c r="R123" s="102"/>
      <c r="S123" s="101"/>
      <c r="T123" s="103"/>
      <c r="U123" s="104"/>
      <c r="V123" s="105"/>
      <c r="W123" s="104"/>
      <c r="X123" s="102"/>
    </row>
    <row r="124" spans="3:24" ht="12.75" x14ac:dyDescent="0.2">
      <c r="C124" s="133">
        <v>114</v>
      </c>
      <c r="D124" s="96"/>
      <c r="E124" s="96"/>
      <c r="F124" s="96"/>
      <c r="G124" s="96"/>
      <c r="H124" s="97"/>
      <c r="I124" s="98"/>
      <c r="J124" s="99"/>
      <c r="K124" s="98"/>
      <c r="L124" s="100"/>
      <c r="M124" s="100"/>
      <c r="N124" s="100"/>
      <c r="O124" s="100"/>
      <c r="P124" s="100"/>
      <c r="Q124" s="101"/>
      <c r="R124" s="102"/>
      <c r="S124" s="101"/>
      <c r="T124" s="103"/>
      <c r="U124" s="104"/>
      <c r="V124" s="105"/>
      <c r="W124" s="104"/>
      <c r="X124" s="102"/>
    </row>
    <row r="125" spans="3:24" ht="12.75" x14ac:dyDescent="0.2">
      <c r="C125" s="133">
        <v>115</v>
      </c>
      <c r="D125" s="96"/>
      <c r="E125" s="96"/>
      <c r="F125" s="96"/>
      <c r="G125" s="96"/>
      <c r="H125" s="97"/>
      <c r="I125" s="98"/>
      <c r="J125" s="99"/>
      <c r="K125" s="98"/>
      <c r="L125" s="100"/>
      <c r="M125" s="100"/>
      <c r="N125" s="100"/>
      <c r="O125" s="100"/>
      <c r="P125" s="100"/>
      <c r="Q125" s="101"/>
      <c r="R125" s="102"/>
      <c r="S125" s="101"/>
      <c r="T125" s="103"/>
      <c r="U125" s="104"/>
      <c r="V125" s="105"/>
      <c r="W125" s="104"/>
      <c r="X125" s="102"/>
    </row>
    <row r="126" spans="3:24" ht="12.75" x14ac:dyDescent="0.2">
      <c r="C126" s="133">
        <v>116</v>
      </c>
      <c r="D126" s="96"/>
      <c r="E126" s="96"/>
      <c r="F126" s="96"/>
      <c r="G126" s="96"/>
      <c r="H126" s="97"/>
      <c r="I126" s="98"/>
      <c r="J126" s="99"/>
      <c r="K126" s="98"/>
      <c r="L126" s="100"/>
      <c r="M126" s="100"/>
      <c r="N126" s="100"/>
      <c r="O126" s="100"/>
      <c r="P126" s="100"/>
      <c r="Q126" s="101"/>
      <c r="R126" s="102"/>
      <c r="S126" s="101"/>
      <c r="T126" s="103"/>
      <c r="U126" s="104"/>
      <c r="V126" s="105"/>
      <c r="W126" s="104"/>
      <c r="X126" s="102"/>
    </row>
    <row r="127" spans="3:24" ht="12.75" x14ac:dyDescent="0.2">
      <c r="C127" s="133">
        <v>117</v>
      </c>
      <c r="D127" s="96"/>
      <c r="E127" s="96"/>
      <c r="F127" s="96"/>
      <c r="G127" s="96"/>
      <c r="H127" s="97"/>
      <c r="I127" s="98"/>
      <c r="J127" s="99"/>
      <c r="K127" s="98"/>
      <c r="L127" s="100"/>
      <c r="M127" s="100"/>
      <c r="N127" s="100"/>
      <c r="O127" s="100"/>
      <c r="P127" s="100"/>
      <c r="Q127" s="101"/>
      <c r="R127" s="102"/>
      <c r="S127" s="101"/>
      <c r="T127" s="103"/>
      <c r="U127" s="104"/>
      <c r="V127" s="105"/>
      <c r="W127" s="104"/>
      <c r="X127" s="102"/>
    </row>
    <row r="128" spans="3:24" ht="12.75" x14ac:dyDescent="0.2">
      <c r="C128" s="133">
        <v>118</v>
      </c>
      <c r="D128" s="96"/>
      <c r="E128" s="96"/>
      <c r="F128" s="96"/>
      <c r="G128" s="96"/>
      <c r="H128" s="97"/>
      <c r="I128" s="98"/>
      <c r="J128" s="99"/>
      <c r="K128" s="98"/>
      <c r="L128" s="100"/>
      <c r="M128" s="100"/>
      <c r="N128" s="100"/>
      <c r="O128" s="100"/>
      <c r="P128" s="100"/>
      <c r="Q128" s="101"/>
      <c r="R128" s="102"/>
      <c r="S128" s="101"/>
      <c r="T128" s="103"/>
      <c r="U128" s="104"/>
      <c r="V128" s="105"/>
      <c r="W128" s="104"/>
      <c r="X128" s="102"/>
    </row>
    <row r="129" spans="3:24" ht="12.75" x14ac:dyDescent="0.2">
      <c r="C129" s="133">
        <v>119</v>
      </c>
      <c r="D129" s="96"/>
      <c r="E129" s="96"/>
      <c r="F129" s="96"/>
      <c r="G129" s="96"/>
      <c r="H129" s="97"/>
      <c r="I129" s="98"/>
      <c r="J129" s="99"/>
      <c r="K129" s="98"/>
      <c r="L129" s="100"/>
      <c r="M129" s="100"/>
      <c r="N129" s="100"/>
      <c r="O129" s="100"/>
      <c r="P129" s="100"/>
      <c r="Q129" s="101"/>
      <c r="R129" s="102"/>
      <c r="S129" s="101"/>
      <c r="T129" s="103"/>
      <c r="U129" s="104"/>
      <c r="V129" s="105"/>
      <c r="W129" s="104"/>
      <c r="X129" s="102"/>
    </row>
    <row r="130" spans="3:24" ht="12.75" x14ac:dyDescent="0.2">
      <c r="C130" s="133">
        <v>120</v>
      </c>
      <c r="D130" s="96"/>
      <c r="E130" s="96"/>
      <c r="F130" s="96"/>
      <c r="G130" s="96"/>
      <c r="H130" s="97"/>
      <c r="I130" s="98"/>
      <c r="J130" s="99"/>
      <c r="K130" s="98"/>
      <c r="L130" s="100"/>
      <c r="M130" s="100"/>
      <c r="N130" s="100"/>
      <c r="O130" s="100"/>
      <c r="P130" s="100"/>
      <c r="Q130" s="101"/>
      <c r="R130" s="102"/>
      <c r="S130" s="101"/>
      <c r="T130" s="103"/>
      <c r="U130" s="104"/>
      <c r="V130" s="105"/>
      <c r="W130" s="104"/>
      <c r="X130" s="102"/>
    </row>
    <row r="131" spans="3:24" ht="12.75" x14ac:dyDescent="0.2">
      <c r="C131" s="133">
        <v>121</v>
      </c>
      <c r="D131" s="96"/>
      <c r="E131" s="96"/>
      <c r="F131" s="96"/>
      <c r="G131" s="96"/>
      <c r="H131" s="97"/>
      <c r="I131" s="98"/>
      <c r="J131" s="99"/>
      <c r="K131" s="98"/>
      <c r="L131" s="100"/>
      <c r="M131" s="100"/>
      <c r="N131" s="100"/>
      <c r="O131" s="100"/>
      <c r="P131" s="100"/>
      <c r="Q131" s="101"/>
      <c r="R131" s="102"/>
      <c r="S131" s="101"/>
      <c r="T131" s="103"/>
      <c r="U131" s="104"/>
      <c r="V131" s="105"/>
      <c r="W131" s="104"/>
      <c r="X131" s="102"/>
    </row>
    <row r="132" spans="3:24" ht="12.75" x14ac:dyDescent="0.2">
      <c r="C132" s="133">
        <v>122</v>
      </c>
      <c r="D132" s="96"/>
      <c r="E132" s="96"/>
      <c r="F132" s="96"/>
      <c r="G132" s="96"/>
      <c r="H132" s="97"/>
      <c r="I132" s="98"/>
      <c r="J132" s="99"/>
      <c r="K132" s="98"/>
      <c r="L132" s="100"/>
      <c r="M132" s="100"/>
      <c r="N132" s="100"/>
      <c r="O132" s="100"/>
      <c r="P132" s="100"/>
      <c r="Q132" s="101"/>
      <c r="R132" s="102"/>
      <c r="S132" s="101"/>
      <c r="T132" s="103"/>
      <c r="U132" s="104"/>
      <c r="V132" s="105"/>
      <c r="W132" s="104"/>
      <c r="X132" s="102"/>
    </row>
    <row r="133" spans="3:24" ht="12.75" x14ac:dyDescent="0.2">
      <c r="C133" s="133">
        <v>123</v>
      </c>
      <c r="D133" s="96"/>
      <c r="E133" s="96"/>
      <c r="F133" s="96"/>
      <c r="G133" s="96"/>
      <c r="H133" s="97"/>
      <c r="I133" s="98"/>
      <c r="J133" s="99"/>
      <c r="K133" s="98"/>
      <c r="L133" s="100"/>
      <c r="M133" s="100"/>
      <c r="N133" s="100"/>
      <c r="O133" s="100"/>
      <c r="P133" s="100"/>
      <c r="Q133" s="101"/>
      <c r="R133" s="102"/>
      <c r="S133" s="101"/>
      <c r="T133" s="103"/>
      <c r="U133" s="104"/>
      <c r="V133" s="105"/>
      <c r="W133" s="104"/>
      <c r="X133" s="102"/>
    </row>
    <row r="134" spans="3:24" ht="12.75" x14ac:dyDescent="0.2">
      <c r="C134" s="133">
        <v>124</v>
      </c>
      <c r="D134" s="96"/>
      <c r="E134" s="96"/>
      <c r="F134" s="96"/>
      <c r="G134" s="96"/>
      <c r="H134" s="97"/>
      <c r="I134" s="98"/>
      <c r="J134" s="99"/>
      <c r="K134" s="98"/>
      <c r="L134" s="100"/>
      <c r="M134" s="100"/>
      <c r="N134" s="100"/>
      <c r="O134" s="100"/>
      <c r="P134" s="100"/>
      <c r="Q134" s="101"/>
      <c r="R134" s="102"/>
      <c r="S134" s="101"/>
      <c r="T134" s="103"/>
      <c r="U134" s="104"/>
      <c r="V134" s="105"/>
      <c r="W134" s="104"/>
      <c r="X134" s="102"/>
    </row>
    <row r="135" spans="3:24" ht="12.75" x14ac:dyDescent="0.2">
      <c r="C135" s="133">
        <v>125</v>
      </c>
      <c r="D135" s="96"/>
      <c r="E135" s="96"/>
      <c r="F135" s="96"/>
      <c r="G135" s="96"/>
      <c r="H135" s="97"/>
      <c r="I135" s="98"/>
      <c r="J135" s="99"/>
      <c r="K135" s="98"/>
      <c r="L135" s="100"/>
      <c r="M135" s="100"/>
      <c r="N135" s="100"/>
      <c r="O135" s="100"/>
      <c r="P135" s="100"/>
      <c r="Q135" s="101"/>
      <c r="R135" s="102"/>
      <c r="S135" s="101"/>
      <c r="T135" s="103"/>
      <c r="U135" s="104"/>
      <c r="V135" s="105"/>
      <c r="W135" s="104"/>
      <c r="X135" s="102"/>
    </row>
    <row r="136" spans="3:24" ht="12.75" x14ac:dyDescent="0.2">
      <c r="C136" s="133">
        <v>126</v>
      </c>
      <c r="D136" s="96"/>
      <c r="E136" s="96"/>
      <c r="F136" s="96"/>
      <c r="G136" s="96"/>
      <c r="H136" s="97"/>
      <c r="I136" s="98"/>
      <c r="J136" s="99"/>
      <c r="K136" s="98"/>
      <c r="L136" s="100"/>
      <c r="M136" s="100"/>
      <c r="N136" s="100"/>
      <c r="O136" s="100"/>
      <c r="P136" s="100"/>
      <c r="Q136" s="101"/>
      <c r="R136" s="102"/>
      <c r="S136" s="101"/>
      <c r="T136" s="103"/>
      <c r="U136" s="104"/>
      <c r="V136" s="105"/>
      <c r="W136" s="104"/>
      <c r="X136" s="102"/>
    </row>
    <row r="137" spans="3:24" ht="12.75" x14ac:dyDescent="0.2">
      <c r="C137" s="133">
        <v>127</v>
      </c>
      <c r="D137" s="96"/>
      <c r="E137" s="96"/>
      <c r="F137" s="96"/>
      <c r="G137" s="96"/>
      <c r="H137" s="97"/>
      <c r="I137" s="98"/>
      <c r="J137" s="99"/>
      <c r="K137" s="98"/>
      <c r="L137" s="100"/>
      <c r="M137" s="100"/>
      <c r="N137" s="100"/>
      <c r="O137" s="100"/>
      <c r="P137" s="100"/>
      <c r="Q137" s="101"/>
      <c r="R137" s="102"/>
      <c r="S137" s="101"/>
      <c r="T137" s="103"/>
      <c r="U137" s="104"/>
      <c r="V137" s="105"/>
      <c r="W137" s="104"/>
      <c r="X137" s="102"/>
    </row>
    <row r="138" spans="3:24" ht="12.75" x14ac:dyDescent="0.2">
      <c r="C138" s="133">
        <v>128</v>
      </c>
      <c r="D138" s="96"/>
      <c r="E138" s="96"/>
      <c r="F138" s="96"/>
      <c r="G138" s="96"/>
      <c r="H138" s="97"/>
      <c r="I138" s="98"/>
      <c r="J138" s="99"/>
      <c r="K138" s="98"/>
      <c r="L138" s="100"/>
      <c r="M138" s="100"/>
      <c r="N138" s="100"/>
      <c r="O138" s="100"/>
      <c r="P138" s="100"/>
      <c r="Q138" s="101"/>
      <c r="R138" s="102"/>
      <c r="S138" s="101"/>
      <c r="T138" s="103"/>
      <c r="U138" s="104"/>
      <c r="V138" s="105"/>
      <c r="W138" s="104"/>
      <c r="X138" s="102"/>
    </row>
    <row r="139" spans="3:24" ht="12.75" x14ac:dyDescent="0.2">
      <c r="C139" s="133">
        <v>129</v>
      </c>
      <c r="D139" s="96"/>
      <c r="E139" s="96"/>
      <c r="F139" s="96"/>
      <c r="G139" s="96"/>
      <c r="H139" s="97"/>
      <c r="I139" s="98"/>
      <c r="J139" s="99"/>
      <c r="K139" s="98"/>
      <c r="L139" s="100"/>
      <c r="M139" s="100"/>
      <c r="N139" s="100"/>
      <c r="O139" s="100"/>
      <c r="P139" s="100"/>
      <c r="Q139" s="101"/>
      <c r="R139" s="102"/>
      <c r="S139" s="101"/>
      <c r="T139" s="103"/>
      <c r="U139" s="104"/>
      <c r="V139" s="105"/>
      <c r="W139" s="104"/>
      <c r="X139" s="102"/>
    </row>
    <row r="140" spans="3:24" ht="12.75" x14ac:dyDescent="0.2">
      <c r="C140" s="133">
        <v>130</v>
      </c>
      <c r="D140" s="96"/>
      <c r="E140" s="96"/>
      <c r="F140" s="96"/>
      <c r="G140" s="96"/>
      <c r="H140" s="97"/>
      <c r="I140" s="98"/>
      <c r="J140" s="99"/>
      <c r="K140" s="98"/>
      <c r="L140" s="100"/>
      <c r="M140" s="100"/>
      <c r="N140" s="100"/>
      <c r="O140" s="100"/>
      <c r="P140" s="100"/>
      <c r="Q140" s="101"/>
      <c r="R140" s="102"/>
      <c r="S140" s="101"/>
      <c r="T140" s="103"/>
      <c r="U140" s="104"/>
      <c r="V140" s="105"/>
      <c r="W140" s="104"/>
      <c r="X140" s="102"/>
    </row>
    <row r="141" spans="3:24" ht="12.75" x14ac:dyDescent="0.2">
      <c r="C141" s="133">
        <v>131</v>
      </c>
      <c r="D141" s="96"/>
      <c r="E141" s="96"/>
      <c r="F141" s="96"/>
      <c r="G141" s="96"/>
      <c r="H141" s="97"/>
      <c r="I141" s="98"/>
      <c r="J141" s="99"/>
      <c r="K141" s="98"/>
      <c r="L141" s="100"/>
      <c r="M141" s="100"/>
      <c r="N141" s="100"/>
      <c r="O141" s="100"/>
      <c r="P141" s="100"/>
      <c r="Q141" s="101"/>
      <c r="R141" s="102"/>
      <c r="S141" s="101"/>
      <c r="T141" s="103"/>
      <c r="U141" s="104"/>
      <c r="V141" s="105"/>
      <c r="W141" s="104"/>
      <c r="X141" s="102"/>
    </row>
    <row r="142" spans="3:24" ht="12.75" x14ac:dyDescent="0.2">
      <c r="C142" s="133">
        <v>132</v>
      </c>
      <c r="D142" s="96"/>
      <c r="E142" s="96"/>
      <c r="F142" s="96"/>
      <c r="G142" s="96"/>
      <c r="H142" s="97"/>
      <c r="I142" s="98"/>
      <c r="J142" s="99"/>
      <c r="K142" s="98"/>
      <c r="L142" s="100"/>
      <c r="M142" s="100"/>
      <c r="N142" s="100"/>
      <c r="O142" s="100"/>
      <c r="P142" s="100"/>
      <c r="Q142" s="101"/>
      <c r="R142" s="102"/>
      <c r="S142" s="101"/>
      <c r="T142" s="103"/>
      <c r="U142" s="104"/>
      <c r="V142" s="105"/>
      <c r="W142" s="104"/>
      <c r="X142" s="102"/>
    </row>
    <row r="143" spans="3:24" ht="12.75" x14ac:dyDescent="0.2">
      <c r="C143" s="133">
        <v>133</v>
      </c>
      <c r="D143" s="96"/>
      <c r="E143" s="96"/>
      <c r="F143" s="96"/>
      <c r="G143" s="96"/>
      <c r="H143" s="97"/>
      <c r="I143" s="98"/>
      <c r="J143" s="99"/>
      <c r="K143" s="98"/>
      <c r="L143" s="100"/>
      <c r="M143" s="100"/>
      <c r="N143" s="100"/>
      <c r="O143" s="100"/>
      <c r="P143" s="100"/>
      <c r="Q143" s="101"/>
      <c r="R143" s="102"/>
      <c r="S143" s="101"/>
      <c r="T143" s="103"/>
      <c r="U143" s="104"/>
      <c r="V143" s="105"/>
      <c r="W143" s="104"/>
      <c r="X143" s="102"/>
    </row>
    <row r="144" spans="3:24" ht="12.75" x14ac:dyDescent="0.2">
      <c r="C144" s="133">
        <v>134</v>
      </c>
      <c r="D144" s="96"/>
      <c r="E144" s="96"/>
      <c r="F144" s="96"/>
      <c r="G144" s="96"/>
      <c r="H144" s="97"/>
      <c r="I144" s="98"/>
      <c r="J144" s="99"/>
      <c r="K144" s="98"/>
      <c r="L144" s="100"/>
      <c r="M144" s="100"/>
      <c r="N144" s="100"/>
      <c r="O144" s="100"/>
      <c r="P144" s="100"/>
      <c r="Q144" s="101"/>
      <c r="R144" s="102"/>
      <c r="S144" s="101"/>
      <c r="T144" s="103"/>
      <c r="U144" s="104"/>
      <c r="V144" s="105"/>
      <c r="W144" s="104"/>
      <c r="X144" s="102"/>
    </row>
    <row r="145" spans="3:24" ht="12.75" x14ac:dyDescent="0.2">
      <c r="C145" s="133">
        <v>135</v>
      </c>
      <c r="D145" s="96"/>
      <c r="E145" s="96"/>
      <c r="F145" s="96"/>
      <c r="G145" s="96"/>
      <c r="H145" s="97"/>
      <c r="I145" s="98"/>
      <c r="J145" s="99"/>
      <c r="K145" s="98"/>
      <c r="L145" s="100"/>
      <c r="M145" s="100"/>
      <c r="N145" s="100"/>
      <c r="O145" s="100"/>
      <c r="P145" s="100"/>
      <c r="Q145" s="101"/>
      <c r="R145" s="102"/>
      <c r="S145" s="101"/>
      <c r="T145" s="103"/>
      <c r="U145" s="104"/>
      <c r="V145" s="105"/>
      <c r="W145" s="104"/>
      <c r="X145" s="102"/>
    </row>
    <row r="146" spans="3:24" ht="12.75" x14ac:dyDescent="0.2">
      <c r="C146" s="133">
        <v>136</v>
      </c>
      <c r="D146" s="96"/>
      <c r="E146" s="96"/>
      <c r="F146" s="96"/>
      <c r="G146" s="96"/>
      <c r="H146" s="97"/>
      <c r="I146" s="98"/>
      <c r="J146" s="99"/>
      <c r="K146" s="98"/>
      <c r="L146" s="100"/>
      <c r="M146" s="100"/>
      <c r="N146" s="100"/>
      <c r="O146" s="100"/>
      <c r="P146" s="100"/>
      <c r="Q146" s="101"/>
      <c r="R146" s="102"/>
      <c r="S146" s="101"/>
      <c r="T146" s="103"/>
      <c r="U146" s="104"/>
      <c r="V146" s="105"/>
      <c r="W146" s="104"/>
      <c r="X146" s="102"/>
    </row>
    <row r="147" spans="3:24" ht="12.75" x14ac:dyDescent="0.2">
      <c r="C147" s="133">
        <v>137</v>
      </c>
      <c r="D147" s="96"/>
      <c r="E147" s="96"/>
      <c r="F147" s="96"/>
      <c r="G147" s="96"/>
      <c r="H147" s="97"/>
      <c r="I147" s="98"/>
      <c r="J147" s="99"/>
      <c r="K147" s="98"/>
      <c r="L147" s="100"/>
      <c r="M147" s="100"/>
      <c r="N147" s="100"/>
      <c r="O147" s="100"/>
      <c r="P147" s="100"/>
      <c r="Q147" s="101"/>
      <c r="R147" s="102"/>
      <c r="S147" s="101"/>
      <c r="T147" s="103"/>
      <c r="U147" s="104"/>
      <c r="V147" s="105"/>
      <c r="W147" s="104"/>
      <c r="X147" s="102"/>
    </row>
    <row r="148" spans="3:24" ht="12.75" x14ac:dyDescent="0.2">
      <c r="C148" s="133">
        <v>138</v>
      </c>
      <c r="D148" s="96"/>
      <c r="E148" s="96"/>
      <c r="F148" s="96"/>
      <c r="G148" s="96"/>
      <c r="H148" s="97"/>
      <c r="I148" s="98"/>
      <c r="J148" s="99"/>
      <c r="K148" s="98"/>
      <c r="L148" s="100"/>
      <c r="M148" s="100"/>
      <c r="N148" s="100"/>
      <c r="O148" s="100"/>
      <c r="P148" s="100"/>
      <c r="Q148" s="101"/>
      <c r="R148" s="102"/>
      <c r="S148" s="101"/>
      <c r="T148" s="103"/>
      <c r="U148" s="104"/>
      <c r="V148" s="105"/>
      <c r="W148" s="104"/>
      <c r="X148" s="102"/>
    </row>
    <row r="149" spans="3:24" ht="12.75" x14ac:dyDescent="0.2">
      <c r="C149" s="133">
        <v>139</v>
      </c>
      <c r="D149" s="96"/>
      <c r="E149" s="96"/>
      <c r="F149" s="96"/>
      <c r="G149" s="96"/>
      <c r="H149" s="97"/>
      <c r="I149" s="98"/>
      <c r="J149" s="99"/>
      <c r="K149" s="98"/>
      <c r="L149" s="100"/>
      <c r="M149" s="100"/>
      <c r="N149" s="100"/>
      <c r="O149" s="100"/>
      <c r="P149" s="100"/>
      <c r="Q149" s="101"/>
      <c r="R149" s="102"/>
      <c r="S149" s="101"/>
      <c r="T149" s="103"/>
      <c r="U149" s="104"/>
      <c r="V149" s="105"/>
      <c r="W149" s="104"/>
      <c r="X149" s="102"/>
    </row>
    <row r="150" spans="3:24" ht="12.75" x14ac:dyDescent="0.2">
      <c r="C150" s="133">
        <v>140</v>
      </c>
      <c r="D150" s="96"/>
      <c r="E150" s="96"/>
      <c r="F150" s="96"/>
      <c r="G150" s="96"/>
      <c r="H150" s="97"/>
      <c r="I150" s="98"/>
      <c r="J150" s="99"/>
      <c r="K150" s="98"/>
      <c r="L150" s="100"/>
      <c r="M150" s="100"/>
      <c r="N150" s="100"/>
      <c r="O150" s="100"/>
      <c r="P150" s="100"/>
      <c r="Q150" s="101"/>
      <c r="R150" s="102"/>
      <c r="S150" s="101"/>
      <c r="T150" s="103"/>
      <c r="U150" s="104"/>
      <c r="V150" s="105"/>
      <c r="W150" s="104"/>
      <c r="X150" s="102"/>
    </row>
    <row r="151" spans="3:24" ht="12.75" x14ac:dyDescent="0.2">
      <c r="C151" s="133">
        <v>141</v>
      </c>
      <c r="D151" s="96"/>
      <c r="E151" s="96"/>
      <c r="F151" s="96"/>
      <c r="G151" s="96"/>
      <c r="H151" s="97"/>
      <c r="I151" s="98"/>
      <c r="J151" s="99"/>
      <c r="K151" s="98"/>
      <c r="L151" s="100"/>
      <c r="M151" s="100"/>
      <c r="N151" s="100"/>
      <c r="O151" s="100"/>
      <c r="P151" s="100"/>
      <c r="Q151" s="101"/>
      <c r="R151" s="102"/>
      <c r="S151" s="101"/>
      <c r="T151" s="103"/>
      <c r="U151" s="104"/>
      <c r="V151" s="105"/>
      <c r="W151" s="104"/>
      <c r="X151" s="102"/>
    </row>
    <row r="152" spans="3:24" ht="12.75" x14ac:dyDescent="0.2">
      <c r="C152" s="133">
        <v>142</v>
      </c>
      <c r="D152" s="96"/>
      <c r="E152" s="96"/>
      <c r="F152" s="96"/>
      <c r="G152" s="96"/>
      <c r="H152" s="97"/>
      <c r="I152" s="98"/>
      <c r="J152" s="99"/>
      <c r="K152" s="98"/>
      <c r="L152" s="100"/>
      <c r="M152" s="100"/>
      <c r="N152" s="100"/>
      <c r="O152" s="100"/>
      <c r="P152" s="100"/>
      <c r="Q152" s="101"/>
      <c r="R152" s="102"/>
      <c r="S152" s="101"/>
      <c r="T152" s="103"/>
      <c r="U152" s="104"/>
      <c r="V152" s="105"/>
      <c r="W152" s="104"/>
      <c r="X152" s="102"/>
    </row>
    <row r="153" spans="3:24" ht="12.75" x14ac:dyDescent="0.2">
      <c r="C153" s="133">
        <v>143</v>
      </c>
      <c r="D153" s="96"/>
      <c r="E153" s="96"/>
      <c r="F153" s="96"/>
      <c r="G153" s="96"/>
      <c r="H153" s="97"/>
      <c r="I153" s="98"/>
      <c r="J153" s="99"/>
      <c r="K153" s="98"/>
      <c r="L153" s="100"/>
      <c r="M153" s="100"/>
      <c r="N153" s="100"/>
      <c r="O153" s="100"/>
      <c r="P153" s="100"/>
      <c r="Q153" s="101"/>
      <c r="R153" s="102"/>
      <c r="S153" s="101"/>
      <c r="T153" s="103"/>
      <c r="U153" s="104"/>
      <c r="V153" s="105"/>
      <c r="W153" s="104"/>
      <c r="X153" s="102"/>
    </row>
    <row r="154" spans="3:24" ht="12.75" x14ac:dyDescent="0.2">
      <c r="C154" s="133">
        <v>144</v>
      </c>
      <c r="D154" s="96"/>
      <c r="E154" s="96"/>
      <c r="F154" s="96"/>
      <c r="G154" s="96"/>
      <c r="H154" s="97"/>
      <c r="I154" s="98"/>
      <c r="J154" s="99"/>
      <c r="K154" s="98"/>
      <c r="L154" s="100"/>
      <c r="M154" s="100"/>
      <c r="N154" s="100"/>
      <c r="O154" s="100"/>
      <c r="P154" s="100"/>
      <c r="Q154" s="101"/>
      <c r="R154" s="102"/>
      <c r="S154" s="101"/>
      <c r="T154" s="103"/>
      <c r="U154" s="104"/>
      <c r="V154" s="105"/>
      <c r="W154" s="104"/>
      <c r="X154" s="102"/>
    </row>
    <row r="155" spans="3:24" ht="12.75" x14ac:dyDescent="0.2">
      <c r="C155" s="133">
        <v>145</v>
      </c>
      <c r="D155" s="96"/>
      <c r="E155" s="96"/>
      <c r="F155" s="96"/>
      <c r="G155" s="96"/>
      <c r="H155" s="97"/>
      <c r="I155" s="98"/>
      <c r="J155" s="99"/>
      <c r="K155" s="98"/>
      <c r="L155" s="100"/>
      <c r="M155" s="100"/>
      <c r="N155" s="100"/>
      <c r="O155" s="100"/>
      <c r="P155" s="100"/>
      <c r="Q155" s="101"/>
      <c r="R155" s="102"/>
      <c r="S155" s="101"/>
      <c r="T155" s="103"/>
      <c r="U155" s="104"/>
      <c r="V155" s="105"/>
      <c r="W155" s="104"/>
      <c r="X155" s="102"/>
    </row>
    <row r="156" spans="3:24" ht="12.75" x14ac:dyDescent="0.2">
      <c r="C156" s="133">
        <v>146</v>
      </c>
      <c r="D156" s="96"/>
      <c r="E156" s="96"/>
      <c r="F156" s="96"/>
      <c r="G156" s="96"/>
      <c r="H156" s="97"/>
      <c r="I156" s="98"/>
      <c r="J156" s="99"/>
      <c r="K156" s="98"/>
      <c r="L156" s="100"/>
      <c r="M156" s="100"/>
      <c r="N156" s="100"/>
      <c r="O156" s="100"/>
      <c r="P156" s="100"/>
      <c r="Q156" s="101"/>
      <c r="R156" s="102"/>
      <c r="S156" s="101"/>
      <c r="T156" s="103"/>
      <c r="U156" s="104"/>
      <c r="V156" s="105"/>
      <c r="W156" s="104"/>
      <c r="X156" s="102"/>
    </row>
    <row r="157" spans="3:24" ht="12.75" x14ac:dyDescent="0.2">
      <c r="C157" s="133">
        <v>147</v>
      </c>
      <c r="D157" s="96"/>
      <c r="E157" s="96"/>
      <c r="F157" s="96"/>
      <c r="G157" s="96"/>
      <c r="H157" s="97"/>
      <c r="I157" s="98"/>
      <c r="J157" s="99"/>
      <c r="K157" s="98"/>
      <c r="L157" s="100"/>
      <c r="M157" s="100"/>
      <c r="N157" s="100"/>
      <c r="O157" s="100"/>
      <c r="P157" s="100"/>
      <c r="Q157" s="101"/>
      <c r="R157" s="102"/>
      <c r="S157" s="101"/>
      <c r="T157" s="103"/>
      <c r="U157" s="104"/>
      <c r="V157" s="105"/>
      <c r="W157" s="104"/>
      <c r="X157" s="102"/>
    </row>
    <row r="158" spans="3:24" ht="12.75" x14ac:dyDescent="0.2">
      <c r="C158" s="133">
        <v>148</v>
      </c>
      <c r="D158" s="96"/>
      <c r="E158" s="96"/>
      <c r="F158" s="96"/>
      <c r="G158" s="96"/>
      <c r="H158" s="97"/>
      <c r="I158" s="98"/>
      <c r="J158" s="99"/>
      <c r="K158" s="98"/>
      <c r="L158" s="100"/>
      <c r="M158" s="100"/>
      <c r="N158" s="100"/>
      <c r="O158" s="100"/>
      <c r="P158" s="100"/>
      <c r="Q158" s="101"/>
      <c r="R158" s="102"/>
      <c r="S158" s="101"/>
      <c r="T158" s="103"/>
      <c r="U158" s="104"/>
      <c r="V158" s="105"/>
      <c r="W158" s="104"/>
      <c r="X158" s="102"/>
    </row>
    <row r="159" spans="3:24" ht="12.75" x14ac:dyDescent="0.2">
      <c r="C159" s="133">
        <v>149</v>
      </c>
      <c r="D159" s="96"/>
      <c r="E159" s="96"/>
      <c r="F159" s="96"/>
      <c r="G159" s="96"/>
      <c r="H159" s="97"/>
      <c r="I159" s="98"/>
      <c r="J159" s="99"/>
      <c r="K159" s="98"/>
      <c r="L159" s="100"/>
      <c r="M159" s="100"/>
      <c r="N159" s="100"/>
      <c r="O159" s="100"/>
      <c r="P159" s="100"/>
      <c r="Q159" s="101"/>
      <c r="R159" s="102"/>
      <c r="S159" s="101"/>
      <c r="T159" s="103"/>
      <c r="U159" s="104"/>
      <c r="V159" s="105"/>
      <c r="W159" s="104"/>
      <c r="X159" s="102"/>
    </row>
    <row r="160" spans="3:24" ht="12.75" x14ac:dyDescent="0.2">
      <c r="C160" s="133">
        <v>150</v>
      </c>
      <c r="D160" s="96"/>
      <c r="E160" s="96"/>
      <c r="F160" s="96"/>
      <c r="G160" s="96"/>
      <c r="H160" s="97"/>
      <c r="I160" s="98"/>
      <c r="J160" s="99"/>
      <c r="K160" s="98"/>
      <c r="L160" s="100"/>
      <c r="M160" s="100"/>
      <c r="N160" s="100"/>
      <c r="O160" s="100"/>
      <c r="P160" s="100"/>
      <c r="Q160" s="101"/>
      <c r="R160" s="102"/>
      <c r="S160" s="101"/>
      <c r="T160" s="103"/>
      <c r="U160" s="104"/>
      <c r="V160" s="105"/>
      <c r="W160" s="104"/>
      <c r="X160" s="102"/>
    </row>
    <row r="161" spans="3:24" ht="12.75" x14ac:dyDescent="0.2">
      <c r="C161" s="133">
        <v>151</v>
      </c>
      <c r="D161" s="96"/>
      <c r="E161" s="96"/>
      <c r="F161" s="96"/>
      <c r="G161" s="96"/>
      <c r="H161" s="97"/>
      <c r="I161" s="98"/>
      <c r="J161" s="99"/>
      <c r="K161" s="98"/>
      <c r="L161" s="100"/>
      <c r="M161" s="100"/>
      <c r="N161" s="100"/>
      <c r="O161" s="100"/>
      <c r="P161" s="100"/>
      <c r="Q161" s="101"/>
      <c r="R161" s="102"/>
      <c r="S161" s="101"/>
      <c r="T161" s="103"/>
      <c r="U161" s="104"/>
      <c r="V161" s="105"/>
      <c r="W161" s="104"/>
      <c r="X161" s="102"/>
    </row>
    <row r="162" spans="3:24" ht="12.75" x14ac:dyDescent="0.2">
      <c r="C162" s="133">
        <v>152</v>
      </c>
      <c r="D162" s="96"/>
      <c r="E162" s="96"/>
      <c r="F162" s="96"/>
      <c r="G162" s="96"/>
      <c r="H162" s="97"/>
      <c r="I162" s="98"/>
      <c r="J162" s="99"/>
      <c r="K162" s="98"/>
      <c r="L162" s="100"/>
      <c r="M162" s="100"/>
      <c r="N162" s="100"/>
      <c r="O162" s="100"/>
      <c r="P162" s="100"/>
      <c r="Q162" s="101"/>
      <c r="R162" s="102"/>
      <c r="S162" s="101"/>
      <c r="T162" s="103"/>
      <c r="U162" s="104"/>
      <c r="V162" s="105"/>
      <c r="W162" s="104"/>
      <c r="X162" s="102"/>
    </row>
    <row r="163" spans="3:24" ht="12.75" x14ac:dyDescent="0.2">
      <c r="C163" s="133">
        <v>153</v>
      </c>
      <c r="D163" s="96"/>
      <c r="E163" s="96"/>
      <c r="F163" s="96"/>
      <c r="G163" s="96"/>
      <c r="H163" s="97"/>
      <c r="I163" s="98"/>
      <c r="J163" s="99"/>
      <c r="K163" s="98"/>
      <c r="L163" s="100"/>
      <c r="M163" s="100"/>
      <c r="N163" s="100"/>
      <c r="O163" s="100"/>
      <c r="P163" s="100"/>
      <c r="Q163" s="101"/>
      <c r="R163" s="102"/>
      <c r="S163" s="101"/>
      <c r="T163" s="103"/>
      <c r="U163" s="104"/>
      <c r="V163" s="105"/>
      <c r="W163" s="104"/>
      <c r="X163" s="102"/>
    </row>
    <row r="164" spans="3:24" ht="12.75" x14ac:dyDescent="0.2">
      <c r="C164" s="133">
        <v>154</v>
      </c>
      <c r="D164" s="96"/>
      <c r="E164" s="96"/>
      <c r="F164" s="96"/>
      <c r="G164" s="96"/>
      <c r="H164" s="97"/>
      <c r="I164" s="98"/>
      <c r="J164" s="99"/>
      <c r="K164" s="98"/>
      <c r="L164" s="100"/>
      <c r="M164" s="100"/>
      <c r="N164" s="100"/>
      <c r="O164" s="100"/>
      <c r="P164" s="100"/>
      <c r="Q164" s="101"/>
      <c r="R164" s="102"/>
      <c r="S164" s="101"/>
      <c r="T164" s="103"/>
      <c r="U164" s="104"/>
      <c r="V164" s="105"/>
      <c r="W164" s="104"/>
      <c r="X164" s="102"/>
    </row>
    <row r="165" spans="3:24" ht="12.75" x14ac:dyDescent="0.2">
      <c r="C165" s="133">
        <v>155</v>
      </c>
      <c r="D165" s="96"/>
      <c r="E165" s="96"/>
      <c r="F165" s="96"/>
      <c r="G165" s="96"/>
      <c r="H165" s="97"/>
      <c r="I165" s="98"/>
      <c r="J165" s="99"/>
      <c r="K165" s="98"/>
      <c r="L165" s="100"/>
      <c r="M165" s="100"/>
      <c r="N165" s="100"/>
      <c r="O165" s="100"/>
      <c r="P165" s="100"/>
      <c r="Q165" s="101"/>
      <c r="R165" s="102"/>
      <c r="S165" s="101"/>
      <c r="T165" s="103"/>
      <c r="U165" s="104"/>
      <c r="V165" s="105"/>
      <c r="W165" s="104"/>
      <c r="X165" s="102"/>
    </row>
    <row r="166" spans="3:24" ht="12.75" x14ac:dyDescent="0.2">
      <c r="C166" s="133">
        <v>156</v>
      </c>
      <c r="D166" s="96"/>
      <c r="E166" s="96"/>
      <c r="F166" s="96"/>
      <c r="G166" s="96"/>
      <c r="H166" s="97"/>
      <c r="I166" s="98"/>
      <c r="J166" s="99"/>
      <c r="K166" s="98"/>
      <c r="L166" s="100"/>
      <c r="M166" s="100"/>
      <c r="N166" s="100"/>
      <c r="O166" s="100"/>
      <c r="P166" s="100"/>
      <c r="Q166" s="101"/>
      <c r="R166" s="102"/>
      <c r="S166" s="101"/>
      <c r="T166" s="103"/>
      <c r="U166" s="104"/>
      <c r="V166" s="105"/>
      <c r="W166" s="104"/>
      <c r="X166" s="102"/>
    </row>
    <row r="167" spans="3:24" ht="12.75" x14ac:dyDescent="0.2">
      <c r="C167" s="133">
        <v>157</v>
      </c>
      <c r="D167" s="96"/>
      <c r="E167" s="96"/>
      <c r="F167" s="96"/>
      <c r="G167" s="96"/>
      <c r="H167" s="97"/>
      <c r="I167" s="98"/>
      <c r="J167" s="99"/>
      <c r="K167" s="98"/>
      <c r="L167" s="100"/>
      <c r="M167" s="100"/>
      <c r="N167" s="100"/>
      <c r="O167" s="100"/>
      <c r="P167" s="100"/>
      <c r="Q167" s="101"/>
      <c r="R167" s="102"/>
      <c r="S167" s="101"/>
      <c r="T167" s="103"/>
      <c r="U167" s="104"/>
      <c r="V167" s="105"/>
      <c r="W167" s="104"/>
      <c r="X167" s="102"/>
    </row>
    <row r="168" spans="3:24" ht="12.75" x14ac:dyDescent="0.2">
      <c r="C168" s="133">
        <v>158</v>
      </c>
      <c r="D168" s="96"/>
      <c r="E168" s="96"/>
      <c r="F168" s="96"/>
      <c r="G168" s="96"/>
      <c r="H168" s="97"/>
      <c r="I168" s="98"/>
      <c r="J168" s="99"/>
      <c r="K168" s="98"/>
      <c r="L168" s="100"/>
      <c r="M168" s="100"/>
      <c r="N168" s="100"/>
      <c r="O168" s="100"/>
      <c r="P168" s="100"/>
      <c r="Q168" s="101"/>
      <c r="R168" s="102"/>
      <c r="S168" s="101"/>
      <c r="T168" s="103"/>
      <c r="U168" s="104"/>
      <c r="V168" s="105"/>
      <c r="W168" s="104"/>
      <c r="X168" s="102"/>
    </row>
    <row r="169" spans="3:24" ht="12.75" x14ac:dyDescent="0.2">
      <c r="C169" s="133">
        <v>159</v>
      </c>
      <c r="D169" s="96"/>
      <c r="E169" s="96"/>
      <c r="F169" s="96"/>
      <c r="G169" s="96"/>
      <c r="H169" s="97"/>
      <c r="I169" s="98"/>
      <c r="J169" s="99"/>
      <c r="K169" s="98"/>
      <c r="L169" s="100"/>
      <c r="M169" s="100"/>
      <c r="N169" s="100"/>
      <c r="O169" s="100"/>
      <c r="P169" s="100"/>
      <c r="Q169" s="101"/>
      <c r="R169" s="102"/>
      <c r="S169" s="101"/>
      <c r="T169" s="103"/>
      <c r="U169" s="104"/>
      <c r="V169" s="105"/>
      <c r="W169" s="104"/>
      <c r="X169" s="102"/>
    </row>
    <row r="170" spans="3:24" ht="12.75" x14ac:dyDescent="0.2">
      <c r="C170" s="133">
        <v>160</v>
      </c>
      <c r="D170" s="96"/>
      <c r="E170" s="96"/>
      <c r="F170" s="96"/>
      <c r="G170" s="96"/>
      <c r="H170" s="97"/>
      <c r="I170" s="98"/>
      <c r="J170" s="99"/>
      <c r="K170" s="98"/>
      <c r="L170" s="100"/>
      <c r="M170" s="100"/>
      <c r="N170" s="100"/>
      <c r="O170" s="100"/>
      <c r="P170" s="100"/>
      <c r="Q170" s="101"/>
      <c r="R170" s="102"/>
      <c r="S170" s="101"/>
      <c r="T170" s="103"/>
      <c r="U170" s="104"/>
      <c r="V170" s="105"/>
      <c r="W170" s="104"/>
      <c r="X170" s="102"/>
    </row>
    <row r="171" spans="3:24" ht="12.75" x14ac:dyDescent="0.2">
      <c r="C171" s="133">
        <v>161</v>
      </c>
      <c r="D171" s="96"/>
      <c r="E171" s="96"/>
      <c r="F171" s="96"/>
      <c r="G171" s="96"/>
      <c r="H171" s="97"/>
      <c r="I171" s="98"/>
      <c r="J171" s="99"/>
      <c r="K171" s="98"/>
      <c r="L171" s="100"/>
      <c r="M171" s="100"/>
      <c r="N171" s="100"/>
      <c r="O171" s="100"/>
      <c r="P171" s="100"/>
      <c r="Q171" s="101"/>
      <c r="R171" s="102"/>
      <c r="S171" s="101"/>
      <c r="T171" s="103"/>
      <c r="U171" s="104"/>
      <c r="V171" s="105"/>
      <c r="W171" s="104"/>
      <c r="X171" s="102"/>
    </row>
    <row r="172" spans="3:24" ht="12.75" x14ac:dyDescent="0.2">
      <c r="C172" s="133">
        <v>162</v>
      </c>
      <c r="D172" s="96"/>
      <c r="E172" s="96"/>
      <c r="F172" s="96"/>
      <c r="G172" s="96"/>
      <c r="H172" s="97"/>
      <c r="I172" s="98"/>
      <c r="J172" s="99"/>
      <c r="K172" s="98"/>
      <c r="L172" s="100"/>
      <c r="M172" s="100"/>
      <c r="N172" s="100"/>
      <c r="O172" s="100"/>
      <c r="P172" s="100"/>
      <c r="Q172" s="101"/>
      <c r="R172" s="102"/>
      <c r="S172" s="101"/>
      <c r="T172" s="103"/>
      <c r="U172" s="104"/>
      <c r="V172" s="105"/>
      <c r="W172" s="104"/>
      <c r="X172" s="102"/>
    </row>
    <row r="173" spans="3:24" ht="12.75" x14ac:dyDescent="0.2">
      <c r="C173" s="133">
        <v>163</v>
      </c>
      <c r="D173" s="96"/>
      <c r="E173" s="96"/>
      <c r="F173" s="96"/>
      <c r="G173" s="96"/>
      <c r="H173" s="97"/>
      <c r="I173" s="98"/>
      <c r="J173" s="99"/>
      <c r="K173" s="98"/>
      <c r="L173" s="100"/>
      <c r="M173" s="100"/>
      <c r="N173" s="100"/>
      <c r="O173" s="100"/>
      <c r="P173" s="100"/>
      <c r="Q173" s="101"/>
      <c r="R173" s="102"/>
      <c r="S173" s="101"/>
      <c r="T173" s="103"/>
      <c r="U173" s="104"/>
      <c r="V173" s="105"/>
      <c r="W173" s="104"/>
      <c r="X173" s="102"/>
    </row>
    <row r="174" spans="3:24" ht="12.75" x14ac:dyDescent="0.2">
      <c r="C174" s="133">
        <v>164</v>
      </c>
      <c r="D174" s="96"/>
      <c r="E174" s="96"/>
      <c r="F174" s="96"/>
      <c r="G174" s="96"/>
      <c r="H174" s="97"/>
      <c r="I174" s="98"/>
      <c r="J174" s="99"/>
      <c r="K174" s="98"/>
      <c r="L174" s="100"/>
      <c r="M174" s="100"/>
      <c r="N174" s="100"/>
      <c r="O174" s="100"/>
      <c r="P174" s="100"/>
      <c r="Q174" s="101"/>
      <c r="R174" s="102"/>
      <c r="S174" s="101"/>
      <c r="T174" s="103"/>
      <c r="U174" s="104"/>
      <c r="V174" s="105"/>
      <c r="W174" s="104"/>
      <c r="X174" s="102"/>
    </row>
    <row r="175" spans="3:24" ht="12.75" x14ac:dyDescent="0.2">
      <c r="C175" s="133">
        <v>165</v>
      </c>
      <c r="D175" s="96"/>
      <c r="E175" s="96"/>
      <c r="F175" s="96"/>
      <c r="G175" s="96"/>
      <c r="H175" s="97"/>
      <c r="I175" s="98"/>
      <c r="J175" s="99"/>
      <c r="K175" s="98"/>
      <c r="L175" s="100"/>
      <c r="M175" s="100"/>
      <c r="N175" s="100"/>
      <c r="O175" s="100"/>
      <c r="P175" s="100"/>
      <c r="Q175" s="101"/>
      <c r="R175" s="102"/>
      <c r="S175" s="101"/>
      <c r="T175" s="103"/>
      <c r="U175" s="104"/>
      <c r="V175" s="105"/>
      <c r="W175" s="104"/>
      <c r="X175" s="102"/>
    </row>
    <row r="176" spans="3:24" ht="12.75" x14ac:dyDescent="0.2">
      <c r="C176" s="133">
        <v>166</v>
      </c>
      <c r="D176" s="96"/>
      <c r="E176" s="96"/>
      <c r="F176" s="96"/>
      <c r="G176" s="96"/>
      <c r="H176" s="97"/>
      <c r="I176" s="98"/>
      <c r="J176" s="99"/>
      <c r="K176" s="98"/>
      <c r="L176" s="100"/>
      <c r="M176" s="100"/>
      <c r="N176" s="100"/>
      <c r="O176" s="100"/>
      <c r="P176" s="100"/>
      <c r="Q176" s="101"/>
      <c r="R176" s="102"/>
      <c r="S176" s="101"/>
      <c r="T176" s="103"/>
      <c r="U176" s="104"/>
      <c r="V176" s="105"/>
      <c r="W176" s="104"/>
      <c r="X176" s="102"/>
    </row>
    <row r="177" spans="3:24" ht="12.75" x14ac:dyDescent="0.2">
      <c r="C177" s="133">
        <v>167</v>
      </c>
      <c r="D177" s="96"/>
      <c r="E177" s="96"/>
      <c r="F177" s="96"/>
      <c r="G177" s="96"/>
      <c r="H177" s="97"/>
      <c r="I177" s="98"/>
      <c r="J177" s="99"/>
      <c r="K177" s="98"/>
      <c r="L177" s="100"/>
      <c r="M177" s="100"/>
      <c r="N177" s="100"/>
      <c r="O177" s="100"/>
      <c r="P177" s="100"/>
      <c r="Q177" s="101"/>
      <c r="R177" s="102"/>
      <c r="S177" s="101"/>
      <c r="T177" s="103"/>
      <c r="U177" s="104"/>
      <c r="V177" s="105"/>
      <c r="W177" s="104"/>
      <c r="X177" s="102"/>
    </row>
    <row r="178" spans="3:24" ht="12.75" x14ac:dyDescent="0.2">
      <c r="C178" s="133">
        <v>168</v>
      </c>
      <c r="D178" s="96"/>
      <c r="E178" s="96"/>
      <c r="F178" s="96"/>
      <c r="G178" s="96"/>
      <c r="H178" s="97"/>
      <c r="I178" s="98"/>
      <c r="J178" s="99"/>
      <c r="K178" s="98"/>
      <c r="L178" s="100"/>
      <c r="M178" s="100"/>
      <c r="N178" s="100"/>
      <c r="O178" s="100"/>
      <c r="P178" s="100"/>
      <c r="Q178" s="101"/>
      <c r="R178" s="102"/>
      <c r="S178" s="101"/>
      <c r="T178" s="103"/>
      <c r="U178" s="104"/>
      <c r="V178" s="105"/>
      <c r="W178" s="104"/>
      <c r="X178" s="102"/>
    </row>
    <row r="179" spans="3:24" ht="12.75" x14ac:dyDescent="0.2">
      <c r="C179" s="133">
        <v>169</v>
      </c>
      <c r="D179" s="96"/>
      <c r="E179" s="96"/>
      <c r="F179" s="96"/>
      <c r="G179" s="96"/>
      <c r="H179" s="97"/>
      <c r="I179" s="98"/>
      <c r="J179" s="99"/>
      <c r="K179" s="98"/>
      <c r="L179" s="100"/>
      <c r="M179" s="100"/>
      <c r="N179" s="100"/>
      <c r="O179" s="100"/>
      <c r="P179" s="100"/>
      <c r="Q179" s="101"/>
      <c r="R179" s="102"/>
      <c r="S179" s="101"/>
      <c r="T179" s="103"/>
      <c r="U179" s="104"/>
      <c r="V179" s="105"/>
      <c r="W179" s="104"/>
      <c r="X179" s="102"/>
    </row>
    <row r="180" spans="3:24" ht="12.75" x14ac:dyDescent="0.2">
      <c r="C180" s="133">
        <v>170</v>
      </c>
      <c r="D180" s="96"/>
      <c r="E180" s="96"/>
      <c r="F180" s="96"/>
      <c r="G180" s="96"/>
      <c r="H180" s="97"/>
      <c r="I180" s="98"/>
      <c r="J180" s="99"/>
      <c r="K180" s="98"/>
      <c r="L180" s="100"/>
      <c r="M180" s="100"/>
      <c r="N180" s="100"/>
      <c r="O180" s="100"/>
      <c r="P180" s="100"/>
      <c r="Q180" s="101"/>
      <c r="R180" s="102"/>
      <c r="S180" s="101"/>
      <c r="T180" s="103"/>
      <c r="U180" s="104"/>
      <c r="V180" s="105"/>
      <c r="W180" s="104"/>
      <c r="X180" s="102"/>
    </row>
    <row r="181" spans="3:24" ht="12.75" x14ac:dyDescent="0.2">
      <c r="C181" s="133">
        <v>171</v>
      </c>
      <c r="D181" s="96"/>
      <c r="E181" s="96"/>
      <c r="F181" s="96"/>
      <c r="G181" s="96"/>
      <c r="H181" s="97"/>
      <c r="I181" s="98"/>
      <c r="J181" s="99"/>
      <c r="K181" s="98"/>
      <c r="L181" s="100"/>
      <c r="M181" s="100"/>
      <c r="N181" s="100"/>
      <c r="O181" s="100"/>
      <c r="P181" s="100"/>
      <c r="Q181" s="101"/>
      <c r="R181" s="102"/>
      <c r="S181" s="101"/>
      <c r="T181" s="103"/>
      <c r="U181" s="104"/>
      <c r="V181" s="105"/>
      <c r="W181" s="104"/>
      <c r="X181" s="102"/>
    </row>
    <row r="182" spans="3:24" ht="12.75" x14ac:dyDescent="0.2">
      <c r="C182" s="133">
        <v>172</v>
      </c>
      <c r="D182" s="96"/>
      <c r="E182" s="96"/>
      <c r="F182" s="96"/>
      <c r="G182" s="96"/>
      <c r="H182" s="97"/>
      <c r="I182" s="98"/>
      <c r="J182" s="99"/>
      <c r="K182" s="98"/>
      <c r="L182" s="100"/>
      <c r="M182" s="100"/>
      <c r="N182" s="100"/>
      <c r="O182" s="100"/>
      <c r="P182" s="100"/>
      <c r="Q182" s="101"/>
      <c r="R182" s="102"/>
      <c r="S182" s="101"/>
      <c r="T182" s="103"/>
      <c r="U182" s="104"/>
      <c r="V182" s="105"/>
      <c r="W182" s="104"/>
      <c r="X182" s="102"/>
    </row>
    <row r="183" spans="3:24" ht="12.75" x14ac:dyDescent="0.2">
      <c r="C183" s="133">
        <v>173</v>
      </c>
      <c r="D183" s="96"/>
      <c r="E183" s="96"/>
      <c r="F183" s="96"/>
      <c r="G183" s="96"/>
      <c r="H183" s="97"/>
      <c r="I183" s="98"/>
      <c r="J183" s="99"/>
      <c r="K183" s="98"/>
      <c r="L183" s="100"/>
      <c r="M183" s="100"/>
      <c r="N183" s="100"/>
      <c r="O183" s="100"/>
      <c r="P183" s="100"/>
      <c r="Q183" s="101"/>
      <c r="R183" s="102"/>
      <c r="S183" s="101"/>
      <c r="T183" s="103"/>
      <c r="U183" s="104"/>
      <c r="V183" s="105"/>
      <c r="W183" s="104"/>
      <c r="X183" s="102"/>
    </row>
    <row r="184" spans="3:24" ht="12.75" x14ac:dyDescent="0.2">
      <c r="C184" s="133">
        <v>174</v>
      </c>
      <c r="D184" s="96"/>
      <c r="E184" s="96"/>
      <c r="F184" s="96"/>
      <c r="G184" s="96"/>
      <c r="H184" s="97"/>
      <c r="I184" s="98"/>
      <c r="J184" s="99"/>
      <c r="K184" s="98"/>
      <c r="L184" s="100"/>
      <c r="M184" s="100"/>
      <c r="N184" s="100"/>
      <c r="O184" s="100"/>
      <c r="P184" s="100"/>
      <c r="Q184" s="101"/>
      <c r="R184" s="102"/>
      <c r="S184" s="101"/>
      <c r="T184" s="103"/>
      <c r="U184" s="104"/>
      <c r="V184" s="105"/>
      <c r="W184" s="104"/>
      <c r="X184" s="102"/>
    </row>
    <row r="185" spans="3:24" ht="12.75" x14ac:dyDescent="0.2">
      <c r="C185" s="133">
        <v>175</v>
      </c>
      <c r="D185" s="96"/>
      <c r="E185" s="96"/>
      <c r="F185" s="96"/>
      <c r="G185" s="96"/>
      <c r="H185" s="97"/>
      <c r="I185" s="98"/>
      <c r="J185" s="99"/>
      <c r="K185" s="98"/>
      <c r="L185" s="100"/>
      <c r="M185" s="100"/>
      <c r="N185" s="100"/>
      <c r="O185" s="100"/>
      <c r="P185" s="100"/>
      <c r="Q185" s="101"/>
      <c r="R185" s="102"/>
      <c r="S185" s="101"/>
      <c r="T185" s="103"/>
      <c r="U185" s="104"/>
      <c r="V185" s="105"/>
      <c r="W185" s="104"/>
      <c r="X185" s="102"/>
    </row>
    <row r="186" spans="3:24" ht="12.75" x14ac:dyDescent="0.2">
      <c r="C186" s="133">
        <v>176</v>
      </c>
      <c r="D186" s="96"/>
      <c r="E186" s="96"/>
      <c r="F186" s="96"/>
      <c r="G186" s="96"/>
      <c r="H186" s="97"/>
      <c r="I186" s="98"/>
      <c r="J186" s="99"/>
      <c r="K186" s="98"/>
      <c r="L186" s="100"/>
      <c r="M186" s="100"/>
      <c r="N186" s="100"/>
      <c r="O186" s="100"/>
      <c r="P186" s="100"/>
      <c r="Q186" s="101"/>
      <c r="R186" s="102"/>
      <c r="S186" s="101"/>
      <c r="T186" s="103"/>
      <c r="U186" s="104"/>
      <c r="V186" s="105"/>
      <c r="W186" s="104"/>
      <c r="X186" s="102"/>
    </row>
    <row r="187" spans="3:24" ht="12.75" x14ac:dyDescent="0.2">
      <c r="C187" s="133">
        <v>177</v>
      </c>
      <c r="D187" s="96"/>
      <c r="E187" s="96"/>
      <c r="F187" s="96"/>
      <c r="G187" s="96"/>
      <c r="H187" s="97"/>
      <c r="I187" s="98"/>
      <c r="J187" s="99"/>
      <c r="K187" s="98"/>
      <c r="L187" s="100"/>
      <c r="M187" s="100"/>
      <c r="N187" s="100"/>
      <c r="O187" s="100"/>
      <c r="P187" s="100"/>
      <c r="Q187" s="101"/>
      <c r="R187" s="102"/>
      <c r="S187" s="101"/>
      <c r="T187" s="103"/>
      <c r="U187" s="104"/>
      <c r="V187" s="105"/>
      <c r="W187" s="104"/>
      <c r="X187" s="102"/>
    </row>
    <row r="188" spans="3:24" ht="12.75" x14ac:dyDescent="0.2">
      <c r="C188" s="133">
        <v>178</v>
      </c>
      <c r="D188" s="96"/>
      <c r="E188" s="96"/>
      <c r="F188" s="96"/>
      <c r="G188" s="96"/>
      <c r="H188" s="97"/>
      <c r="I188" s="98"/>
      <c r="J188" s="99"/>
      <c r="K188" s="98"/>
      <c r="L188" s="100"/>
      <c r="M188" s="100"/>
      <c r="N188" s="100"/>
      <c r="O188" s="100"/>
      <c r="P188" s="100"/>
      <c r="Q188" s="101"/>
      <c r="R188" s="102"/>
      <c r="S188" s="101"/>
      <c r="T188" s="103"/>
      <c r="U188" s="104"/>
      <c r="V188" s="105"/>
      <c r="W188" s="104"/>
      <c r="X188" s="102"/>
    </row>
    <row r="189" spans="3:24" ht="12.75" x14ac:dyDescent="0.2">
      <c r="C189" s="133">
        <v>179</v>
      </c>
      <c r="D189" s="96"/>
      <c r="E189" s="96"/>
      <c r="F189" s="96"/>
      <c r="G189" s="96"/>
      <c r="H189" s="97"/>
      <c r="I189" s="98"/>
      <c r="J189" s="99"/>
      <c r="K189" s="98"/>
      <c r="L189" s="100"/>
      <c r="M189" s="100"/>
      <c r="N189" s="100"/>
      <c r="O189" s="100"/>
      <c r="P189" s="100"/>
      <c r="Q189" s="101"/>
      <c r="R189" s="102"/>
      <c r="S189" s="101"/>
      <c r="T189" s="103"/>
      <c r="U189" s="104"/>
      <c r="V189" s="105"/>
      <c r="W189" s="104"/>
      <c r="X189" s="102"/>
    </row>
    <row r="190" spans="3:24" ht="12.75" x14ac:dyDescent="0.2">
      <c r="C190" s="133">
        <v>180</v>
      </c>
      <c r="D190" s="96"/>
      <c r="E190" s="96"/>
      <c r="F190" s="96"/>
      <c r="G190" s="96"/>
      <c r="H190" s="97"/>
      <c r="I190" s="98"/>
      <c r="J190" s="99"/>
      <c r="K190" s="98"/>
      <c r="L190" s="100"/>
      <c r="M190" s="100"/>
      <c r="N190" s="100"/>
      <c r="O190" s="100"/>
      <c r="P190" s="100"/>
      <c r="Q190" s="101"/>
      <c r="R190" s="102"/>
      <c r="S190" s="101"/>
      <c r="T190" s="103"/>
      <c r="U190" s="104"/>
      <c r="V190" s="105"/>
      <c r="W190" s="104"/>
      <c r="X190" s="102"/>
    </row>
    <row r="191" spans="3:24" ht="12.75" x14ac:dyDescent="0.2">
      <c r="C191" s="133">
        <v>181</v>
      </c>
      <c r="D191" s="96"/>
      <c r="E191" s="96"/>
      <c r="F191" s="96"/>
      <c r="G191" s="96"/>
      <c r="H191" s="97"/>
      <c r="I191" s="98"/>
      <c r="J191" s="99"/>
      <c r="K191" s="98"/>
      <c r="L191" s="100"/>
      <c r="M191" s="100"/>
      <c r="N191" s="100"/>
      <c r="O191" s="100"/>
      <c r="P191" s="100"/>
      <c r="Q191" s="101"/>
      <c r="R191" s="102"/>
      <c r="S191" s="101"/>
      <c r="T191" s="103"/>
      <c r="U191" s="104"/>
      <c r="V191" s="105"/>
      <c r="W191" s="104"/>
      <c r="X191" s="102"/>
    </row>
    <row r="192" spans="3:24" ht="12.75" x14ac:dyDescent="0.2">
      <c r="C192" s="133">
        <v>182</v>
      </c>
      <c r="D192" s="96"/>
      <c r="E192" s="96"/>
      <c r="F192" s="96"/>
      <c r="G192" s="96"/>
      <c r="H192" s="97"/>
      <c r="I192" s="98"/>
      <c r="J192" s="99"/>
      <c r="K192" s="98"/>
      <c r="L192" s="100"/>
      <c r="M192" s="100"/>
      <c r="N192" s="100"/>
      <c r="O192" s="100"/>
      <c r="P192" s="100"/>
      <c r="Q192" s="101"/>
      <c r="R192" s="102"/>
      <c r="S192" s="101"/>
      <c r="T192" s="103"/>
      <c r="U192" s="104"/>
      <c r="V192" s="105"/>
      <c r="W192" s="104"/>
      <c r="X192" s="102"/>
    </row>
    <row r="193" spans="3:24" ht="12.75" x14ac:dyDescent="0.2">
      <c r="C193" s="133">
        <v>183</v>
      </c>
      <c r="D193" s="96"/>
      <c r="E193" s="96"/>
      <c r="F193" s="96"/>
      <c r="G193" s="96"/>
      <c r="H193" s="97"/>
      <c r="I193" s="98"/>
      <c r="J193" s="99"/>
      <c r="K193" s="98"/>
      <c r="L193" s="100"/>
      <c r="M193" s="100"/>
      <c r="N193" s="100"/>
      <c r="O193" s="100"/>
      <c r="P193" s="100"/>
      <c r="Q193" s="101"/>
      <c r="R193" s="102"/>
      <c r="S193" s="101"/>
      <c r="T193" s="103"/>
      <c r="U193" s="104"/>
      <c r="V193" s="105"/>
      <c r="W193" s="104"/>
      <c r="X193" s="102"/>
    </row>
    <row r="194" spans="3:24" ht="12.75" x14ac:dyDescent="0.2">
      <c r="C194" s="133">
        <v>184</v>
      </c>
      <c r="D194" s="96"/>
      <c r="E194" s="96"/>
      <c r="F194" s="96"/>
      <c r="G194" s="96"/>
      <c r="H194" s="97"/>
      <c r="I194" s="98"/>
      <c r="J194" s="99"/>
      <c r="K194" s="98"/>
      <c r="L194" s="100"/>
      <c r="M194" s="100"/>
      <c r="N194" s="100"/>
      <c r="O194" s="100"/>
      <c r="P194" s="100"/>
      <c r="Q194" s="101"/>
      <c r="R194" s="102"/>
      <c r="S194" s="101"/>
      <c r="T194" s="103"/>
      <c r="U194" s="104"/>
      <c r="V194" s="105"/>
      <c r="W194" s="104"/>
      <c r="X194" s="102"/>
    </row>
    <row r="195" spans="3:24" ht="12.75" x14ac:dyDescent="0.2">
      <c r="C195" s="133">
        <v>185</v>
      </c>
      <c r="D195" s="96"/>
      <c r="E195" s="96"/>
      <c r="F195" s="96"/>
      <c r="G195" s="96"/>
      <c r="H195" s="97"/>
      <c r="I195" s="98"/>
      <c r="J195" s="99"/>
      <c r="K195" s="98"/>
      <c r="L195" s="100"/>
      <c r="M195" s="100"/>
      <c r="N195" s="100"/>
      <c r="O195" s="100"/>
      <c r="P195" s="100"/>
      <c r="Q195" s="101"/>
      <c r="R195" s="102"/>
      <c r="S195" s="101"/>
      <c r="T195" s="103"/>
      <c r="U195" s="104"/>
      <c r="V195" s="105"/>
      <c r="W195" s="104"/>
      <c r="X195" s="102"/>
    </row>
    <row r="196" spans="3:24" ht="12.75" x14ac:dyDescent="0.2">
      <c r="C196" s="133">
        <v>186</v>
      </c>
      <c r="D196" s="96"/>
      <c r="E196" s="96"/>
      <c r="F196" s="96"/>
      <c r="G196" s="96"/>
      <c r="H196" s="97"/>
      <c r="I196" s="98"/>
      <c r="J196" s="99"/>
      <c r="K196" s="98"/>
      <c r="L196" s="100"/>
      <c r="M196" s="100"/>
      <c r="N196" s="100"/>
      <c r="O196" s="100"/>
      <c r="P196" s="100"/>
      <c r="Q196" s="101"/>
      <c r="R196" s="102"/>
      <c r="S196" s="101"/>
      <c r="T196" s="103"/>
      <c r="U196" s="104"/>
      <c r="V196" s="105"/>
      <c r="W196" s="104"/>
      <c r="X196" s="102"/>
    </row>
    <row r="197" spans="3:24" ht="12.75" x14ac:dyDescent="0.2">
      <c r="C197" s="133">
        <v>187</v>
      </c>
      <c r="D197" s="96"/>
      <c r="E197" s="96"/>
      <c r="F197" s="96"/>
      <c r="G197" s="96"/>
      <c r="H197" s="97"/>
      <c r="I197" s="98"/>
      <c r="J197" s="99"/>
      <c r="K197" s="98"/>
      <c r="L197" s="100"/>
      <c r="M197" s="100"/>
      <c r="N197" s="100"/>
      <c r="O197" s="100"/>
      <c r="P197" s="100"/>
      <c r="Q197" s="101"/>
      <c r="R197" s="102"/>
      <c r="S197" s="101"/>
      <c r="T197" s="103"/>
      <c r="U197" s="104"/>
      <c r="V197" s="105"/>
      <c r="W197" s="104"/>
      <c r="X197" s="102"/>
    </row>
    <row r="198" spans="3:24" ht="12.75" x14ac:dyDescent="0.2">
      <c r="C198" s="133">
        <v>188</v>
      </c>
      <c r="D198" s="96"/>
      <c r="E198" s="96"/>
      <c r="F198" s="96"/>
      <c r="G198" s="96"/>
      <c r="H198" s="97"/>
      <c r="I198" s="98"/>
      <c r="J198" s="99"/>
      <c r="K198" s="98"/>
      <c r="L198" s="100"/>
      <c r="M198" s="100"/>
      <c r="N198" s="100"/>
      <c r="O198" s="100"/>
      <c r="P198" s="100"/>
      <c r="Q198" s="101"/>
      <c r="R198" s="102"/>
      <c r="S198" s="101"/>
      <c r="T198" s="103"/>
      <c r="U198" s="104"/>
      <c r="V198" s="105"/>
      <c r="W198" s="104"/>
      <c r="X198" s="102"/>
    </row>
    <row r="199" spans="3:24" ht="12.75" x14ac:dyDescent="0.2">
      <c r="C199" s="133">
        <v>189</v>
      </c>
      <c r="D199" s="96"/>
      <c r="E199" s="96"/>
      <c r="F199" s="96"/>
      <c r="G199" s="96"/>
      <c r="H199" s="97"/>
      <c r="I199" s="98"/>
      <c r="J199" s="99"/>
      <c r="K199" s="98"/>
      <c r="L199" s="100"/>
      <c r="M199" s="100"/>
      <c r="N199" s="100"/>
      <c r="O199" s="100"/>
      <c r="P199" s="100"/>
      <c r="Q199" s="101"/>
      <c r="R199" s="102"/>
      <c r="S199" s="101"/>
      <c r="T199" s="103"/>
      <c r="U199" s="104"/>
      <c r="V199" s="105"/>
      <c r="W199" s="104"/>
      <c r="X199" s="102"/>
    </row>
    <row r="200" spans="3:24" ht="12.75" x14ac:dyDescent="0.2">
      <c r="C200" s="133">
        <v>190</v>
      </c>
      <c r="D200" s="96"/>
      <c r="E200" s="96"/>
      <c r="F200" s="96"/>
      <c r="G200" s="96"/>
      <c r="H200" s="97"/>
      <c r="I200" s="98"/>
      <c r="J200" s="99"/>
      <c r="K200" s="98"/>
      <c r="L200" s="100"/>
      <c r="M200" s="100"/>
      <c r="N200" s="100"/>
      <c r="O200" s="100"/>
      <c r="P200" s="100"/>
      <c r="Q200" s="101"/>
      <c r="R200" s="102"/>
      <c r="S200" s="101"/>
      <c r="T200" s="103"/>
      <c r="U200" s="104"/>
      <c r="V200" s="105"/>
      <c r="W200" s="104"/>
      <c r="X200" s="102"/>
    </row>
    <row r="201" spans="3:24" s="145" customFormat="1" ht="12.75" x14ac:dyDescent="0.2">
      <c r="C201" s="134"/>
      <c r="D201" s="134"/>
      <c r="E201" s="134"/>
      <c r="F201" s="134"/>
      <c r="G201" s="135" t="s">
        <v>25</v>
      </c>
      <c r="H201" s="135"/>
      <c r="I201" s="136">
        <f t="shared" ref="I201:P201" si="0">SUM(I11:I200)</f>
        <v>0</v>
      </c>
      <c r="J201" s="137">
        <f t="shared" si="0"/>
        <v>0</v>
      </c>
      <c r="K201" s="136">
        <f t="shared" si="0"/>
        <v>0</v>
      </c>
      <c r="L201" s="138">
        <f t="shared" si="0"/>
        <v>0</v>
      </c>
      <c r="M201" s="138">
        <f t="shared" si="0"/>
        <v>0</v>
      </c>
      <c r="N201" s="138">
        <f t="shared" si="0"/>
        <v>0</v>
      </c>
      <c r="O201" s="138">
        <f t="shared" si="0"/>
        <v>0</v>
      </c>
      <c r="P201" s="138">
        <f t="shared" si="0"/>
        <v>0</v>
      </c>
      <c r="Q201" s="139"/>
      <c r="R201" s="140"/>
      <c r="S201" s="139"/>
      <c r="T201" s="141"/>
      <c r="U201" s="142"/>
      <c r="V201" s="143"/>
      <c r="W201" s="143"/>
      <c r="X201" s="144"/>
    </row>
    <row r="202" spans="3:24" ht="12.75" x14ac:dyDescent="0.2">
      <c r="I202" s="146"/>
      <c r="J202" s="146"/>
      <c r="K202" s="146"/>
      <c r="L202" s="146"/>
      <c r="M202" s="146"/>
      <c r="R202" s="155"/>
      <c r="S202" s="147"/>
      <c r="T202" s="147" t="str">
        <f>IF(Projektdaten!$C$5="Fernkälte","gesicherte Kälteabgabe:","gesicherte Wärmeabgabe:")</f>
        <v>gesicherte Wärmeabgabe:</v>
      </c>
      <c r="U202" s="71">
        <f>IFERROR((SUMPRODUCT(J11:J200,S11:S200))/J201,0)</f>
        <v>0</v>
      </c>
      <c r="V202" s="74"/>
      <c r="W202" s="74"/>
    </row>
    <row r="203" spans="3:24" s="148" customFormat="1" ht="12.75" x14ac:dyDescent="0.2">
      <c r="D203" s="107"/>
    </row>
    <row r="204" spans="3:24" ht="24" customHeight="1" x14ac:dyDescent="0.2">
      <c r="C204" s="241" t="str">
        <f>IF(Projektdaten!$C$5="Fernkälte","Beilage: laut angegebenem Vertragsstatus vorhandene Kältelieferverträge in Kopie","Beilage: laut angegebenem Vertragsstatus vorhandene Wärmelieferverträge in Kopie")</f>
        <v>Beilage: laut angegebenem Vertragsstatus vorhandene Wärmelieferverträge in Kopie</v>
      </c>
      <c r="D204" s="241"/>
      <c r="E204" s="241"/>
      <c r="F204" s="241"/>
      <c r="G204" s="241"/>
      <c r="H204" s="241"/>
      <c r="I204" s="241"/>
      <c r="J204" s="241"/>
      <c r="K204" s="241"/>
      <c r="L204" s="241"/>
      <c r="M204" s="241"/>
      <c r="N204" s="241"/>
      <c r="O204" s="241"/>
      <c r="P204" s="241"/>
      <c r="Q204" s="241"/>
      <c r="R204" s="241"/>
      <c r="S204" s="241"/>
      <c r="T204" s="241"/>
      <c r="U204" s="241"/>
      <c r="V204" s="241"/>
      <c r="W204" s="241"/>
      <c r="X204" s="241"/>
    </row>
    <row r="206" spans="3:24" ht="12.75" x14ac:dyDescent="0.2">
      <c r="D206" s="149"/>
      <c r="E206" s="149"/>
      <c r="F206" s="149"/>
      <c r="G206" s="150"/>
      <c r="H206" s="150"/>
      <c r="Q206" s="150"/>
      <c r="R206" s="150"/>
    </row>
    <row r="207" spans="3:24" ht="12.75" x14ac:dyDescent="0.2">
      <c r="D207" s="149"/>
      <c r="E207" s="149"/>
      <c r="F207" s="149"/>
      <c r="G207" s="150"/>
      <c r="H207" s="150"/>
      <c r="Q207" s="150"/>
      <c r="R207" s="150"/>
    </row>
    <row r="208" spans="3:24" ht="12.75" x14ac:dyDescent="0.2">
      <c r="D208" s="149"/>
      <c r="E208" s="149"/>
      <c r="F208" s="149"/>
      <c r="G208" s="150"/>
      <c r="H208" s="150"/>
      <c r="Q208" s="150"/>
      <c r="R208" s="150"/>
    </row>
    <row r="209" spans="4:15" ht="12.75" x14ac:dyDescent="0.2">
      <c r="D209" s="149"/>
      <c r="E209" s="149"/>
      <c r="L209" s="149"/>
      <c r="M209" s="150"/>
      <c r="N209" s="150"/>
      <c r="O209" s="150"/>
    </row>
    <row r="210" spans="4:15" x14ac:dyDescent="0.2">
      <c r="D210" s="151"/>
      <c r="E210" s="150"/>
      <c r="L210" s="150"/>
      <c r="M210" s="150"/>
      <c r="N210" s="150"/>
      <c r="O210" s="150"/>
    </row>
    <row r="211" spans="4:15" x14ac:dyDescent="0.2">
      <c r="D211" s="151"/>
      <c r="E211" s="150"/>
      <c r="L211" s="150"/>
      <c r="M211" s="150"/>
      <c r="N211" s="150"/>
      <c r="O211" s="150"/>
    </row>
    <row r="212" spans="4:15" x14ac:dyDescent="0.2">
      <c r="D212" s="150"/>
      <c r="E212" s="150"/>
      <c r="L212" s="150"/>
      <c r="M212" s="150"/>
      <c r="N212" s="150"/>
      <c r="O212" s="150"/>
    </row>
    <row r="213" spans="4:15" ht="12.75" x14ac:dyDescent="0.2">
      <c r="D213" s="43"/>
      <c r="E213" s="149"/>
      <c r="L213" s="150"/>
      <c r="M213" s="42"/>
      <c r="N213" s="42"/>
      <c r="O213" s="150"/>
    </row>
  </sheetData>
  <sheetProtection algorithmName="SHA-512" hashValue="OSgY6gVMyuNlZ4p9YnR5c2eevpqfuj5rdd4pfIjrEkPDzuHPMUJ08Ol07s74Knyl1Ujg9tJnD6CeveqpKQ6VIQ==" saltValue="EoMRMRE2OP/oZDgp7877dA==" spinCount="100000" sheet="1" insertRows="0" selectLockedCells="1"/>
  <mergeCells count="21">
    <mergeCell ref="G6:G7"/>
    <mergeCell ref="C1:X1"/>
    <mergeCell ref="C2:X2"/>
    <mergeCell ref="C3:E3"/>
    <mergeCell ref="C4:E4"/>
    <mergeCell ref="C204:X204"/>
    <mergeCell ref="S6:U6"/>
    <mergeCell ref="Q6:R6"/>
    <mergeCell ref="V6:W6"/>
    <mergeCell ref="F3:L3"/>
    <mergeCell ref="F4:L4"/>
    <mergeCell ref="H6:H7"/>
    <mergeCell ref="I6:I7"/>
    <mergeCell ref="J6:J7"/>
    <mergeCell ref="K6:P6"/>
    <mergeCell ref="M3:X3"/>
    <mergeCell ref="M4:X4"/>
    <mergeCell ref="C6:C7"/>
    <mergeCell ref="D6:D7"/>
    <mergeCell ref="E6:E7"/>
    <mergeCell ref="F6:F7"/>
  </mergeCells>
  <dataValidations count="2">
    <dataValidation type="list" allowBlank="1" showInputMessage="1" showErrorMessage="1" sqref="WVR983230:WVR983239 JF8:JF200 TB8:TB200 ACX8:ACX200 AMT8:AMT200 AWP8:AWP200 BGL8:BGL200 BQH8:BQH200 CAD8:CAD200 CJZ8:CJZ200 CTV8:CTV200 DDR8:DDR200 DNN8:DNN200 DXJ8:DXJ200 EHF8:EHF200 ERB8:ERB200 FAX8:FAX200 FKT8:FKT200 FUP8:FUP200 GEL8:GEL200 GOH8:GOH200 GYD8:GYD200 HHZ8:HHZ200 HRV8:HRV200 IBR8:IBR200 ILN8:ILN200 IVJ8:IVJ200 JFF8:JFF200 JPB8:JPB200 JYX8:JYX200 KIT8:KIT200 KSP8:KSP200 LCL8:LCL200 LMH8:LMH200 LWD8:LWD200 MFZ8:MFZ200 MPV8:MPV200 MZR8:MZR200 NJN8:NJN200 NTJ8:NTJ200 ODF8:ODF200 ONB8:ONB200 OWX8:OWX200 PGT8:PGT200 PQP8:PQP200 QAL8:QAL200 QKH8:QKH200 QUD8:QUD200 RDZ8:RDZ200 RNV8:RNV200 RXR8:RXR200 SHN8:SHN200 SRJ8:SRJ200 TBF8:TBF200 TLB8:TLB200 TUX8:TUX200 UET8:UET200 UOP8:UOP200 UYL8:UYL200 VIH8:VIH200 VSD8:VSD200 WBZ8:WBZ200 WLV8:WLV200 WVR8:WVR200 G65726:H65735 JF65726:JF65735 TB65726:TB65735 ACX65726:ACX65735 AMT65726:AMT65735 AWP65726:AWP65735 BGL65726:BGL65735 BQH65726:BQH65735 CAD65726:CAD65735 CJZ65726:CJZ65735 CTV65726:CTV65735 DDR65726:DDR65735 DNN65726:DNN65735 DXJ65726:DXJ65735 EHF65726:EHF65735 ERB65726:ERB65735 FAX65726:FAX65735 FKT65726:FKT65735 FUP65726:FUP65735 GEL65726:GEL65735 GOH65726:GOH65735 GYD65726:GYD65735 HHZ65726:HHZ65735 HRV65726:HRV65735 IBR65726:IBR65735 ILN65726:ILN65735 IVJ65726:IVJ65735 JFF65726:JFF65735 JPB65726:JPB65735 JYX65726:JYX65735 KIT65726:KIT65735 KSP65726:KSP65735 LCL65726:LCL65735 LMH65726:LMH65735 LWD65726:LWD65735 MFZ65726:MFZ65735 MPV65726:MPV65735 MZR65726:MZR65735 NJN65726:NJN65735 NTJ65726:NTJ65735 ODF65726:ODF65735 ONB65726:ONB65735 OWX65726:OWX65735 PGT65726:PGT65735 PQP65726:PQP65735 QAL65726:QAL65735 QKH65726:QKH65735 QUD65726:QUD65735 RDZ65726:RDZ65735 RNV65726:RNV65735 RXR65726:RXR65735 SHN65726:SHN65735 SRJ65726:SRJ65735 TBF65726:TBF65735 TLB65726:TLB65735 TUX65726:TUX65735 UET65726:UET65735 UOP65726:UOP65735 UYL65726:UYL65735 VIH65726:VIH65735 VSD65726:VSD65735 WBZ65726:WBZ65735 WLV65726:WLV65735 WVR65726:WVR65735 G131262:H131271 JF131262:JF131271 TB131262:TB131271 ACX131262:ACX131271 AMT131262:AMT131271 AWP131262:AWP131271 BGL131262:BGL131271 BQH131262:BQH131271 CAD131262:CAD131271 CJZ131262:CJZ131271 CTV131262:CTV131271 DDR131262:DDR131271 DNN131262:DNN131271 DXJ131262:DXJ131271 EHF131262:EHF131271 ERB131262:ERB131271 FAX131262:FAX131271 FKT131262:FKT131271 FUP131262:FUP131271 GEL131262:GEL131271 GOH131262:GOH131271 GYD131262:GYD131271 HHZ131262:HHZ131271 HRV131262:HRV131271 IBR131262:IBR131271 ILN131262:ILN131271 IVJ131262:IVJ131271 JFF131262:JFF131271 JPB131262:JPB131271 JYX131262:JYX131271 KIT131262:KIT131271 KSP131262:KSP131271 LCL131262:LCL131271 LMH131262:LMH131271 LWD131262:LWD131271 MFZ131262:MFZ131271 MPV131262:MPV131271 MZR131262:MZR131271 NJN131262:NJN131271 NTJ131262:NTJ131271 ODF131262:ODF131271 ONB131262:ONB131271 OWX131262:OWX131271 PGT131262:PGT131271 PQP131262:PQP131271 QAL131262:QAL131271 QKH131262:QKH131271 QUD131262:QUD131271 RDZ131262:RDZ131271 RNV131262:RNV131271 RXR131262:RXR131271 SHN131262:SHN131271 SRJ131262:SRJ131271 TBF131262:TBF131271 TLB131262:TLB131271 TUX131262:TUX131271 UET131262:UET131271 UOP131262:UOP131271 UYL131262:UYL131271 VIH131262:VIH131271 VSD131262:VSD131271 WBZ131262:WBZ131271 WLV131262:WLV131271 WVR131262:WVR131271 G196798:H196807 JF196798:JF196807 TB196798:TB196807 ACX196798:ACX196807 AMT196798:AMT196807 AWP196798:AWP196807 BGL196798:BGL196807 BQH196798:BQH196807 CAD196798:CAD196807 CJZ196798:CJZ196807 CTV196798:CTV196807 DDR196798:DDR196807 DNN196798:DNN196807 DXJ196798:DXJ196807 EHF196798:EHF196807 ERB196798:ERB196807 FAX196798:FAX196807 FKT196798:FKT196807 FUP196798:FUP196807 GEL196798:GEL196807 GOH196798:GOH196807 GYD196798:GYD196807 HHZ196798:HHZ196807 HRV196798:HRV196807 IBR196798:IBR196807 ILN196798:ILN196807 IVJ196798:IVJ196807 JFF196798:JFF196807 JPB196798:JPB196807 JYX196798:JYX196807 KIT196798:KIT196807 KSP196798:KSP196807 LCL196798:LCL196807 LMH196798:LMH196807 LWD196798:LWD196807 MFZ196798:MFZ196807 MPV196798:MPV196807 MZR196798:MZR196807 NJN196798:NJN196807 NTJ196798:NTJ196807 ODF196798:ODF196807 ONB196798:ONB196807 OWX196798:OWX196807 PGT196798:PGT196807 PQP196798:PQP196807 QAL196798:QAL196807 QKH196798:QKH196807 QUD196798:QUD196807 RDZ196798:RDZ196807 RNV196798:RNV196807 RXR196798:RXR196807 SHN196798:SHN196807 SRJ196798:SRJ196807 TBF196798:TBF196807 TLB196798:TLB196807 TUX196798:TUX196807 UET196798:UET196807 UOP196798:UOP196807 UYL196798:UYL196807 VIH196798:VIH196807 VSD196798:VSD196807 WBZ196798:WBZ196807 WLV196798:WLV196807 WVR196798:WVR196807 G262334:H262343 JF262334:JF262343 TB262334:TB262343 ACX262334:ACX262343 AMT262334:AMT262343 AWP262334:AWP262343 BGL262334:BGL262343 BQH262334:BQH262343 CAD262334:CAD262343 CJZ262334:CJZ262343 CTV262334:CTV262343 DDR262334:DDR262343 DNN262334:DNN262343 DXJ262334:DXJ262343 EHF262334:EHF262343 ERB262334:ERB262343 FAX262334:FAX262343 FKT262334:FKT262343 FUP262334:FUP262343 GEL262334:GEL262343 GOH262334:GOH262343 GYD262334:GYD262343 HHZ262334:HHZ262343 HRV262334:HRV262343 IBR262334:IBR262343 ILN262334:ILN262343 IVJ262334:IVJ262343 JFF262334:JFF262343 JPB262334:JPB262343 JYX262334:JYX262343 KIT262334:KIT262343 KSP262334:KSP262343 LCL262334:LCL262343 LMH262334:LMH262343 LWD262334:LWD262343 MFZ262334:MFZ262343 MPV262334:MPV262343 MZR262334:MZR262343 NJN262334:NJN262343 NTJ262334:NTJ262343 ODF262334:ODF262343 ONB262334:ONB262343 OWX262334:OWX262343 PGT262334:PGT262343 PQP262334:PQP262343 QAL262334:QAL262343 QKH262334:QKH262343 QUD262334:QUD262343 RDZ262334:RDZ262343 RNV262334:RNV262343 RXR262334:RXR262343 SHN262334:SHN262343 SRJ262334:SRJ262343 TBF262334:TBF262343 TLB262334:TLB262343 TUX262334:TUX262343 UET262334:UET262343 UOP262334:UOP262343 UYL262334:UYL262343 VIH262334:VIH262343 VSD262334:VSD262343 WBZ262334:WBZ262343 WLV262334:WLV262343 WVR262334:WVR262343 G327870:H327879 JF327870:JF327879 TB327870:TB327879 ACX327870:ACX327879 AMT327870:AMT327879 AWP327870:AWP327879 BGL327870:BGL327879 BQH327870:BQH327879 CAD327870:CAD327879 CJZ327870:CJZ327879 CTV327870:CTV327879 DDR327870:DDR327879 DNN327870:DNN327879 DXJ327870:DXJ327879 EHF327870:EHF327879 ERB327870:ERB327879 FAX327870:FAX327879 FKT327870:FKT327879 FUP327870:FUP327879 GEL327870:GEL327879 GOH327870:GOH327879 GYD327870:GYD327879 HHZ327870:HHZ327879 HRV327870:HRV327879 IBR327870:IBR327879 ILN327870:ILN327879 IVJ327870:IVJ327879 JFF327870:JFF327879 JPB327870:JPB327879 JYX327870:JYX327879 KIT327870:KIT327879 KSP327870:KSP327879 LCL327870:LCL327879 LMH327870:LMH327879 LWD327870:LWD327879 MFZ327870:MFZ327879 MPV327870:MPV327879 MZR327870:MZR327879 NJN327870:NJN327879 NTJ327870:NTJ327879 ODF327870:ODF327879 ONB327870:ONB327879 OWX327870:OWX327879 PGT327870:PGT327879 PQP327870:PQP327879 QAL327870:QAL327879 QKH327870:QKH327879 QUD327870:QUD327879 RDZ327870:RDZ327879 RNV327870:RNV327879 RXR327870:RXR327879 SHN327870:SHN327879 SRJ327870:SRJ327879 TBF327870:TBF327879 TLB327870:TLB327879 TUX327870:TUX327879 UET327870:UET327879 UOP327870:UOP327879 UYL327870:UYL327879 VIH327870:VIH327879 VSD327870:VSD327879 WBZ327870:WBZ327879 WLV327870:WLV327879 WVR327870:WVR327879 G393406:H393415 JF393406:JF393415 TB393406:TB393415 ACX393406:ACX393415 AMT393406:AMT393415 AWP393406:AWP393415 BGL393406:BGL393415 BQH393406:BQH393415 CAD393406:CAD393415 CJZ393406:CJZ393415 CTV393406:CTV393415 DDR393406:DDR393415 DNN393406:DNN393415 DXJ393406:DXJ393415 EHF393406:EHF393415 ERB393406:ERB393415 FAX393406:FAX393415 FKT393406:FKT393415 FUP393406:FUP393415 GEL393406:GEL393415 GOH393406:GOH393415 GYD393406:GYD393415 HHZ393406:HHZ393415 HRV393406:HRV393415 IBR393406:IBR393415 ILN393406:ILN393415 IVJ393406:IVJ393415 JFF393406:JFF393415 JPB393406:JPB393415 JYX393406:JYX393415 KIT393406:KIT393415 KSP393406:KSP393415 LCL393406:LCL393415 LMH393406:LMH393415 LWD393406:LWD393415 MFZ393406:MFZ393415 MPV393406:MPV393415 MZR393406:MZR393415 NJN393406:NJN393415 NTJ393406:NTJ393415 ODF393406:ODF393415 ONB393406:ONB393415 OWX393406:OWX393415 PGT393406:PGT393415 PQP393406:PQP393415 QAL393406:QAL393415 QKH393406:QKH393415 QUD393406:QUD393415 RDZ393406:RDZ393415 RNV393406:RNV393415 RXR393406:RXR393415 SHN393406:SHN393415 SRJ393406:SRJ393415 TBF393406:TBF393415 TLB393406:TLB393415 TUX393406:TUX393415 UET393406:UET393415 UOP393406:UOP393415 UYL393406:UYL393415 VIH393406:VIH393415 VSD393406:VSD393415 WBZ393406:WBZ393415 WLV393406:WLV393415 WVR393406:WVR393415 G458942:H458951 JF458942:JF458951 TB458942:TB458951 ACX458942:ACX458951 AMT458942:AMT458951 AWP458942:AWP458951 BGL458942:BGL458951 BQH458942:BQH458951 CAD458942:CAD458951 CJZ458942:CJZ458951 CTV458942:CTV458951 DDR458942:DDR458951 DNN458942:DNN458951 DXJ458942:DXJ458951 EHF458942:EHF458951 ERB458942:ERB458951 FAX458942:FAX458951 FKT458942:FKT458951 FUP458942:FUP458951 GEL458942:GEL458951 GOH458942:GOH458951 GYD458942:GYD458951 HHZ458942:HHZ458951 HRV458942:HRV458951 IBR458942:IBR458951 ILN458942:ILN458951 IVJ458942:IVJ458951 JFF458942:JFF458951 JPB458942:JPB458951 JYX458942:JYX458951 KIT458942:KIT458951 KSP458942:KSP458951 LCL458942:LCL458951 LMH458942:LMH458951 LWD458942:LWD458951 MFZ458942:MFZ458951 MPV458942:MPV458951 MZR458942:MZR458951 NJN458942:NJN458951 NTJ458942:NTJ458951 ODF458942:ODF458951 ONB458942:ONB458951 OWX458942:OWX458951 PGT458942:PGT458951 PQP458942:PQP458951 QAL458942:QAL458951 QKH458942:QKH458951 QUD458942:QUD458951 RDZ458942:RDZ458951 RNV458942:RNV458951 RXR458942:RXR458951 SHN458942:SHN458951 SRJ458942:SRJ458951 TBF458942:TBF458951 TLB458942:TLB458951 TUX458942:TUX458951 UET458942:UET458951 UOP458942:UOP458951 UYL458942:UYL458951 VIH458942:VIH458951 VSD458942:VSD458951 WBZ458942:WBZ458951 WLV458942:WLV458951 WVR458942:WVR458951 G524478:H524487 JF524478:JF524487 TB524478:TB524487 ACX524478:ACX524487 AMT524478:AMT524487 AWP524478:AWP524487 BGL524478:BGL524487 BQH524478:BQH524487 CAD524478:CAD524487 CJZ524478:CJZ524487 CTV524478:CTV524487 DDR524478:DDR524487 DNN524478:DNN524487 DXJ524478:DXJ524487 EHF524478:EHF524487 ERB524478:ERB524487 FAX524478:FAX524487 FKT524478:FKT524487 FUP524478:FUP524487 GEL524478:GEL524487 GOH524478:GOH524487 GYD524478:GYD524487 HHZ524478:HHZ524487 HRV524478:HRV524487 IBR524478:IBR524487 ILN524478:ILN524487 IVJ524478:IVJ524487 JFF524478:JFF524487 JPB524478:JPB524487 JYX524478:JYX524487 KIT524478:KIT524487 KSP524478:KSP524487 LCL524478:LCL524487 LMH524478:LMH524487 LWD524478:LWD524487 MFZ524478:MFZ524487 MPV524478:MPV524487 MZR524478:MZR524487 NJN524478:NJN524487 NTJ524478:NTJ524487 ODF524478:ODF524487 ONB524478:ONB524487 OWX524478:OWX524487 PGT524478:PGT524487 PQP524478:PQP524487 QAL524478:QAL524487 QKH524478:QKH524487 QUD524478:QUD524487 RDZ524478:RDZ524487 RNV524478:RNV524487 RXR524478:RXR524487 SHN524478:SHN524487 SRJ524478:SRJ524487 TBF524478:TBF524487 TLB524478:TLB524487 TUX524478:TUX524487 UET524478:UET524487 UOP524478:UOP524487 UYL524478:UYL524487 VIH524478:VIH524487 VSD524478:VSD524487 WBZ524478:WBZ524487 WLV524478:WLV524487 WVR524478:WVR524487 G590014:H590023 JF590014:JF590023 TB590014:TB590023 ACX590014:ACX590023 AMT590014:AMT590023 AWP590014:AWP590023 BGL590014:BGL590023 BQH590014:BQH590023 CAD590014:CAD590023 CJZ590014:CJZ590023 CTV590014:CTV590023 DDR590014:DDR590023 DNN590014:DNN590023 DXJ590014:DXJ590023 EHF590014:EHF590023 ERB590014:ERB590023 FAX590014:FAX590023 FKT590014:FKT590023 FUP590014:FUP590023 GEL590014:GEL590023 GOH590014:GOH590023 GYD590014:GYD590023 HHZ590014:HHZ590023 HRV590014:HRV590023 IBR590014:IBR590023 ILN590014:ILN590023 IVJ590014:IVJ590023 JFF590014:JFF590023 JPB590014:JPB590023 JYX590014:JYX590023 KIT590014:KIT590023 KSP590014:KSP590023 LCL590014:LCL590023 LMH590014:LMH590023 LWD590014:LWD590023 MFZ590014:MFZ590023 MPV590014:MPV590023 MZR590014:MZR590023 NJN590014:NJN590023 NTJ590014:NTJ590023 ODF590014:ODF590023 ONB590014:ONB590023 OWX590014:OWX590023 PGT590014:PGT590023 PQP590014:PQP590023 QAL590014:QAL590023 QKH590014:QKH590023 QUD590014:QUD590023 RDZ590014:RDZ590023 RNV590014:RNV590023 RXR590014:RXR590023 SHN590014:SHN590023 SRJ590014:SRJ590023 TBF590014:TBF590023 TLB590014:TLB590023 TUX590014:TUX590023 UET590014:UET590023 UOP590014:UOP590023 UYL590014:UYL590023 VIH590014:VIH590023 VSD590014:VSD590023 WBZ590014:WBZ590023 WLV590014:WLV590023 WVR590014:WVR590023 G655550:H655559 JF655550:JF655559 TB655550:TB655559 ACX655550:ACX655559 AMT655550:AMT655559 AWP655550:AWP655559 BGL655550:BGL655559 BQH655550:BQH655559 CAD655550:CAD655559 CJZ655550:CJZ655559 CTV655550:CTV655559 DDR655550:DDR655559 DNN655550:DNN655559 DXJ655550:DXJ655559 EHF655550:EHF655559 ERB655550:ERB655559 FAX655550:FAX655559 FKT655550:FKT655559 FUP655550:FUP655559 GEL655550:GEL655559 GOH655550:GOH655559 GYD655550:GYD655559 HHZ655550:HHZ655559 HRV655550:HRV655559 IBR655550:IBR655559 ILN655550:ILN655559 IVJ655550:IVJ655559 JFF655550:JFF655559 JPB655550:JPB655559 JYX655550:JYX655559 KIT655550:KIT655559 KSP655550:KSP655559 LCL655550:LCL655559 LMH655550:LMH655559 LWD655550:LWD655559 MFZ655550:MFZ655559 MPV655550:MPV655559 MZR655550:MZR655559 NJN655550:NJN655559 NTJ655550:NTJ655559 ODF655550:ODF655559 ONB655550:ONB655559 OWX655550:OWX655559 PGT655550:PGT655559 PQP655550:PQP655559 QAL655550:QAL655559 QKH655550:QKH655559 QUD655550:QUD655559 RDZ655550:RDZ655559 RNV655550:RNV655559 RXR655550:RXR655559 SHN655550:SHN655559 SRJ655550:SRJ655559 TBF655550:TBF655559 TLB655550:TLB655559 TUX655550:TUX655559 UET655550:UET655559 UOP655550:UOP655559 UYL655550:UYL655559 VIH655550:VIH655559 VSD655550:VSD655559 WBZ655550:WBZ655559 WLV655550:WLV655559 WVR655550:WVR655559 G721086:H721095 JF721086:JF721095 TB721086:TB721095 ACX721086:ACX721095 AMT721086:AMT721095 AWP721086:AWP721095 BGL721086:BGL721095 BQH721086:BQH721095 CAD721086:CAD721095 CJZ721086:CJZ721095 CTV721086:CTV721095 DDR721086:DDR721095 DNN721086:DNN721095 DXJ721086:DXJ721095 EHF721086:EHF721095 ERB721086:ERB721095 FAX721086:FAX721095 FKT721086:FKT721095 FUP721086:FUP721095 GEL721086:GEL721095 GOH721086:GOH721095 GYD721086:GYD721095 HHZ721086:HHZ721095 HRV721086:HRV721095 IBR721086:IBR721095 ILN721086:ILN721095 IVJ721086:IVJ721095 JFF721086:JFF721095 JPB721086:JPB721095 JYX721086:JYX721095 KIT721086:KIT721095 KSP721086:KSP721095 LCL721086:LCL721095 LMH721086:LMH721095 LWD721086:LWD721095 MFZ721086:MFZ721095 MPV721086:MPV721095 MZR721086:MZR721095 NJN721086:NJN721095 NTJ721086:NTJ721095 ODF721086:ODF721095 ONB721086:ONB721095 OWX721086:OWX721095 PGT721086:PGT721095 PQP721086:PQP721095 QAL721086:QAL721095 QKH721086:QKH721095 QUD721086:QUD721095 RDZ721086:RDZ721095 RNV721086:RNV721095 RXR721086:RXR721095 SHN721086:SHN721095 SRJ721086:SRJ721095 TBF721086:TBF721095 TLB721086:TLB721095 TUX721086:TUX721095 UET721086:UET721095 UOP721086:UOP721095 UYL721086:UYL721095 VIH721086:VIH721095 VSD721086:VSD721095 WBZ721086:WBZ721095 WLV721086:WLV721095 WVR721086:WVR721095 G786622:H786631 JF786622:JF786631 TB786622:TB786631 ACX786622:ACX786631 AMT786622:AMT786631 AWP786622:AWP786631 BGL786622:BGL786631 BQH786622:BQH786631 CAD786622:CAD786631 CJZ786622:CJZ786631 CTV786622:CTV786631 DDR786622:DDR786631 DNN786622:DNN786631 DXJ786622:DXJ786631 EHF786622:EHF786631 ERB786622:ERB786631 FAX786622:FAX786631 FKT786622:FKT786631 FUP786622:FUP786631 GEL786622:GEL786631 GOH786622:GOH786631 GYD786622:GYD786631 HHZ786622:HHZ786631 HRV786622:HRV786631 IBR786622:IBR786631 ILN786622:ILN786631 IVJ786622:IVJ786631 JFF786622:JFF786631 JPB786622:JPB786631 JYX786622:JYX786631 KIT786622:KIT786631 KSP786622:KSP786631 LCL786622:LCL786631 LMH786622:LMH786631 LWD786622:LWD786631 MFZ786622:MFZ786631 MPV786622:MPV786631 MZR786622:MZR786631 NJN786622:NJN786631 NTJ786622:NTJ786631 ODF786622:ODF786631 ONB786622:ONB786631 OWX786622:OWX786631 PGT786622:PGT786631 PQP786622:PQP786631 QAL786622:QAL786631 QKH786622:QKH786631 QUD786622:QUD786631 RDZ786622:RDZ786631 RNV786622:RNV786631 RXR786622:RXR786631 SHN786622:SHN786631 SRJ786622:SRJ786631 TBF786622:TBF786631 TLB786622:TLB786631 TUX786622:TUX786631 UET786622:UET786631 UOP786622:UOP786631 UYL786622:UYL786631 VIH786622:VIH786631 VSD786622:VSD786631 WBZ786622:WBZ786631 WLV786622:WLV786631 WVR786622:WVR786631 G852158:H852167 JF852158:JF852167 TB852158:TB852167 ACX852158:ACX852167 AMT852158:AMT852167 AWP852158:AWP852167 BGL852158:BGL852167 BQH852158:BQH852167 CAD852158:CAD852167 CJZ852158:CJZ852167 CTV852158:CTV852167 DDR852158:DDR852167 DNN852158:DNN852167 DXJ852158:DXJ852167 EHF852158:EHF852167 ERB852158:ERB852167 FAX852158:FAX852167 FKT852158:FKT852167 FUP852158:FUP852167 GEL852158:GEL852167 GOH852158:GOH852167 GYD852158:GYD852167 HHZ852158:HHZ852167 HRV852158:HRV852167 IBR852158:IBR852167 ILN852158:ILN852167 IVJ852158:IVJ852167 JFF852158:JFF852167 JPB852158:JPB852167 JYX852158:JYX852167 KIT852158:KIT852167 KSP852158:KSP852167 LCL852158:LCL852167 LMH852158:LMH852167 LWD852158:LWD852167 MFZ852158:MFZ852167 MPV852158:MPV852167 MZR852158:MZR852167 NJN852158:NJN852167 NTJ852158:NTJ852167 ODF852158:ODF852167 ONB852158:ONB852167 OWX852158:OWX852167 PGT852158:PGT852167 PQP852158:PQP852167 QAL852158:QAL852167 QKH852158:QKH852167 QUD852158:QUD852167 RDZ852158:RDZ852167 RNV852158:RNV852167 RXR852158:RXR852167 SHN852158:SHN852167 SRJ852158:SRJ852167 TBF852158:TBF852167 TLB852158:TLB852167 TUX852158:TUX852167 UET852158:UET852167 UOP852158:UOP852167 UYL852158:UYL852167 VIH852158:VIH852167 VSD852158:VSD852167 WBZ852158:WBZ852167 WLV852158:WLV852167 WVR852158:WVR852167 G917694:H917703 JF917694:JF917703 TB917694:TB917703 ACX917694:ACX917703 AMT917694:AMT917703 AWP917694:AWP917703 BGL917694:BGL917703 BQH917694:BQH917703 CAD917694:CAD917703 CJZ917694:CJZ917703 CTV917694:CTV917703 DDR917694:DDR917703 DNN917694:DNN917703 DXJ917694:DXJ917703 EHF917694:EHF917703 ERB917694:ERB917703 FAX917694:FAX917703 FKT917694:FKT917703 FUP917694:FUP917703 GEL917694:GEL917703 GOH917694:GOH917703 GYD917694:GYD917703 HHZ917694:HHZ917703 HRV917694:HRV917703 IBR917694:IBR917703 ILN917694:ILN917703 IVJ917694:IVJ917703 JFF917694:JFF917703 JPB917694:JPB917703 JYX917694:JYX917703 KIT917694:KIT917703 KSP917694:KSP917703 LCL917694:LCL917703 LMH917694:LMH917703 LWD917694:LWD917703 MFZ917694:MFZ917703 MPV917694:MPV917703 MZR917694:MZR917703 NJN917694:NJN917703 NTJ917694:NTJ917703 ODF917694:ODF917703 ONB917694:ONB917703 OWX917694:OWX917703 PGT917694:PGT917703 PQP917694:PQP917703 QAL917694:QAL917703 QKH917694:QKH917703 QUD917694:QUD917703 RDZ917694:RDZ917703 RNV917694:RNV917703 RXR917694:RXR917703 SHN917694:SHN917703 SRJ917694:SRJ917703 TBF917694:TBF917703 TLB917694:TLB917703 TUX917694:TUX917703 UET917694:UET917703 UOP917694:UOP917703 UYL917694:UYL917703 VIH917694:VIH917703 VSD917694:VSD917703 WBZ917694:WBZ917703 WLV917694:WLV917703 WVR917694:WVR917703 G983230:H983239 JF983230:JF983239 TB983230:TB983239 ACX983230:ACX983239 AMT983230:AMT983239 AWP983230:AWP983239 BGL983230:BGL983239 BQH983230:BQH983239 CAD983230:CAD983239 CJZ983230:CJZ983239 CTV983230:CTV983239 DDR983230:DDR983239 DNN983230:DNN983239 DXJ983230:DXJ983239 EHF983230:EHF983239 ERB983230:ERB983239 FAX983230:FAX983239 FKT983230:FKT983239 FUP983230:FUP983239 GEL983230:GEL983239 GOH983230:GOH983239 GYD983230:GYD983239 HHZ983230:HHZ983239 HRV983230:HRV983239 IBR983230:IBR983239 ILN983230:ILN983239 IVJ983230:IVJ983239 JFF983230:JFF983239 JPB983230:JPB983239 JYX983230:JYX983239 KIT983230:KIT983239 KSP983230:KSP983239 LCL983230:LCL983239 LMH983230:LMH983239 LWD983230:LWD983239 MFZ983230:MFZ983239 MPV983230:MPV983239 MZR983230:MZR983239 NJN983230:NJN983239 NTJ983230:NTJ983239 ODF983230:ODF983239 ONB983230:ONB983239 OWX983230:OWX983239 PGT983230:PGT983239 PQP983230:PQP983239 QAL983230:QAL983239 QKH983230:QKH983239 QUD983230:QUD983239 RDZ983230:RDZ983239 RNV983230:RNV983239 RXR983230:RXR983239 SHN983230:SHN983239 SRJ983230:SRJ983239 TBF983230:TBF983239 TLB983230:TLB983239 TUX983230:TUX983239 UET983230:UET983239 UOP983230:UOP983239 UYL983230:UYL983239 VIH983230:VIH983239 VSD983230:VSD983239 WBZ983230:WBZ983239 WLV983230:WLV983239" xr:uid="{19E46A8A-6851-4503-A394-01028D3F879C}">
      <formula1>"privat,öffentlich,gewerblich"</formula1>
    </dataValidation>
    <dataValidation type="list" allowBlank="1" showInputMessage="1" showErrorMessage="1" sqref="G8:H200" xr:uid="{9D2C1804-1D1C-4DB4-B456-B6A92647C8D1}">
      <formula1>"privater Abnehmer, Öffentl. Gebäude,gewerbl. Abnehmer"</formula1>
    </dataValidation>
  </dataValidations>
  <pageMargins left="0.23622047244094491" right="0.23622047244094491" top="0.74803149606299213" bottom="0.74803149606299213" header="0.31496062992125984" footer="0.31496062992125984"/>
  <pageSetup paperSize="9" scale="57" orientation="landscape" r:id="rId1"/>
  <headerFooter alignWithMargins="0">
    <oddFooter>&amp;L&amp;"Calibri,Standard"&amp;9&amp;K000000Version 09/2026&amp;R&amp;"Calibri,Standard"&amp;9&amp;K000000Seite &amp;P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C3BDFDE-BFAF-43B8-90C8-1642B94BB4F8}">
            <xm:f>Projektdaten!$C$5="Fernkälte"</xm:f>
            <x14:dxf>
              <font>
                <color theme="1" tint="0.34998626667073579"/>
              </font>
              <fill>
                <patternFill>
                  <bgColor theme="1" tint="0.499984740745262"/>
                </patternFill>
              </fill>
            </x14:dxf>
          </x14:cfRule>
          <xm:sqref>C1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725AC-2EFB-445E-BA2B-E7CF655B0605}">
  <sheetPr codeName="Tabelle7">
    <pageSetUpPr fitToPage="1"/>
  </sheetPr>
  <dimension ref="A1:JQ45"/>
  <sheetViews>
    <sheetView zoomScaleNormal="100" workbookViewId="0">
      <selection activeCell="C6" sqref="C6:F6"/>
    </sheetView>
  </sheetViews>
  <sheetFormatPr baseColWidth="10" defaultColWidth="11.42578125" defaultRowHeight="12.75" customHeight="1" x14ac:dyDescent="0.15"/>
  <cols>
    <col min="1" max="1" width="11.42578125" style="17"/>
    <col min="2" max="2" width="31.7109375" style="17" customWidth="1"/>
    <col min="3" max="3" width="12.42578125" style="17" customWidth="1"/>
    <col min="4" max="4" width="19.28515625" style="17" customWidth="1"/>
    <col min="5" max="5" width="22" style="17" customWidth="1"/>
    <col min="6" max="7" width="19.28515625" style="17" customWidth="1"/>
    <col min="8" max="8" width="19.5703125" style="17" customWidth="1"/>
    <col min="9" max="16384" width="11.42578125" style="17"/>
  </cols>
  <sheetData>
    <row r="1" spans="1:277" s="8" customFormat="1" ht="50.25" customHeight="1" x14ac:dyDescent="0.25">
      <c r="A1" s="228" t="s">
        <v>207</v>
      </c>
      <c r="B1" s="228"/>
      <c r="C1" s="228"/>
      <c r="D1" s="228"/>
      <c r="E1" s="228"/>
      <c r="F1" s="228"/>
      <c r="G1" s="228"/>
      <c r="H1" s="228"/>
      <c r="N1" s="9"/>
      <c r="O1" s="9"/>
      <c r="P1" s="9"/>
      <c r="Q1" s="9"/>
      <c r="R1" s="9"/>
      <c r="S1" s="9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</row>
    <row r="2" spans="1:277" s="12" customFormat="1" ht="54.75" customHeight="1" x14ac:dyDescent="0.4">
      <c r="A2" s="268" t="str">
        <f>IF(Projektdaten!$C$5="Fernkälte","Verlustberechnung Rohrnetz (Maximaler Kälteverlust im Auslegungsfall) - Modul 1 + 2
aus spezifischen Verlustangaben [W/m]","Verlustberechnung Rohrnetz (Maximaler Wärmeverlust im Auslegungsfall) - Modul 1 + 2
aus spezifischen Verlustangaben [W/m]")</f>
        <v>Verlustberechnung Rohrnetz (Maximaler Wärmeverlust im Auslegungsfall) - Modul 1 + 2
aus spezifischen Verlustangaben [W/m]</v>
      </c>
      <c r="B2" s="269"/>
      <c r="C2" s="269"/>
      <c r="D2" s="269"/>
      <c r="E2" s="269"/>
      <c r="F2" s="269"/>
      <c r="G2" s="269"/>
      <c r="H2" s="269"/>
      <c r="I2" s="270"/>
      <c r="J2" s="11"/>
      <c r="K2" s="11"/>
      <c r="L2" s="11"/>
      <c r="M2" s="11"/>
      <c r="N2" s="11"/>
      <c r="O2" s="11"/>
    </row>
    <row r="3" spans="1:277" s="12" customFormat="1" ht="12.75" customHeight="1" x14ac:dyDescent="0.4">
      <c r="A3" s="13"/>
      <c r="B3" s="14"/>
      <c r="C3" s="14"/>
      <c r="D3" s="14"/>
      <c r="E3" s="14"/>
      <c r="F3" s="14"/>
      <c r="G3" s="14"/>
      <c r="H3" s="14"/>
      <c r="I3" s="15"/>
      <c r="J3" s="11"/>
      <c r="K3" s="11"/>
      <c r="L3" s="11"/>
      <c r="M3" s="11"/>
      <c r="N3" s="11"/>
      <c r="O3" s="11"/>
    </row>
    <row r="4" spans="1:277" s="12" customFormat="1" ht="18.75" customHeight="1" x14ac:dyDescent="0.4">
      <c r="A4" s="211"/>
      <c r="B4" s="212"/>
      <c r="C4" s="212"/>
      <c r="D4" s="212"/>
      <c r="E4" s="212"/>
      <c r="F4" s="212"/>
      <c r="G4" s="212"/>
      <c r="H4" s="212"/>
      <c r="I4" s="15"/>
      <c r="J4" s="11"/>
      <c r="K4" s="11"/>
      <c r="L4" s="11"/>
      <c r="M4" s="11"/>
      <c r="N4" s="11"/>
      <c r="O4" s="11"/>
    </row>
    <row r="5" spans="1:277" ht="66.75" customHeight="1" x14ac:dyDescent="0.2">
      <c r="A5" s="271" t="s">
        <v>202</v>
      </c>
      <c r="B5" s="271"/>
      <c r="C5" s="271"/>
      <c r="D5" s="271"/>
      <c r="E5" s="271"/>
      <c r="F5" s="271"/>
      <c r="G5" s="271"/>
      <c r="H5" s="271"/>
      <c r="I5" s="16"/>
      <c r="J5" s="16"/>
      <c r="K5" s="16"/>
      <c r="L5" s="16"/>
      <c r="M5" s="16"/>
      <c r="N5" s="16"/>
      <c r="O5" s="16"/>
    </row>
    <row r="6" spans="1:277" ht="12.75" customHeight="1" x14ac:dyDescent="0.25">
      <c r="A6" s="18"/>
      <c r="B6" s="20" t="s">
        <v>100</v>
      </c>
      <c r="C6" s="272"/>
      <c r="D6" s="273"/>
      <c r="E6" s="273"/>
      <c r="F6" s="274"/>
      <c r="H6" s="16"/>
      <c r="I6" s="16"/>
      <c r="J6" s="16"/>
      <c r="K6" s="21"/>
      <c r="L6" s="16"/>
      <c r="M6" s="16"/>
      <c r="N6" s="16"/>
      <c r="O6" s="16"/>
    </row>
    <row r="7" spans="1:277" ht="12.75" customHeight="1" x14ac:dyDescent="0.25">
      <c r="A7" s="22"/>
      <c r="B7" s="23" t="s">
        <v>194</v>
      </c>
      <c r="C7" s="272"/>
      <c r="D7" s="273"/>
      <c r="E7" s="273"/>
      <c r="F7" s="274"/>
      <c r="H7" s="16"/>
      <c r="I7" s="16"/>
      <c r="J7" s="16"/>
      <c r="K7" s="16"/>
      <c r="L7" s="16"/>
      <c r="M7" s="16"/>
      <c r="N7" s="16"/>
      <c r="O7" s="16"/>
    </row>
    <row r="8" spans="1:277" ht="12.75" customHeight="1" x14ac:dyDescent="0.25">
      <c r="A8" s="22"/>
      <c r="B8" s="23" t="s">
        <v>101</v>
      </c>
      <c r="C8" s="272"/>
      <c r="D8" s="273"/>
      <c r="E8" s="273"/>
      <c r="F8" s="274"/>
      <c r="H8" s="16"/>
      <c r="I8" s="16"/>
      <c r="J8" s="16"/>
      <c r="K8" s="16"/>
      <c r="L8" s="16"/>
      <c r="M8" s="16"/>
      <c r="N8" s="16"/>
      <c r="O8" s="16"/>
    </row>
    <row r="9" spans="1:277" ht="12.75" customHeight="1" x14ac:dyDescent="0.2">
      <c r="A9" s="22"/>
      <c r="B9" s="23" t="s">
        <v>102</v>
      </c>
      <c r="C9" s="24">
        <v>0</v>
      </c>
      <c r="D9" s="16"/>
      <c r="F9" s="16"/>
      <c r="H9" s="16"/>
      <c r="I9" s="16"/>
      <c r="J9" s="16"/>
      <c r="K9" s="16"/>
      <c r="L9" s="16"/>
      <c r="M9" s="16"/>
      <c r="N9" s="16"/>
      <c r="O9" s="16"/>
    </row>
    <row r="10" spans="1:277" ht="12.75" customHeight="1" x14ac:dyDescent="0.2">
      <c r="A10" s="22"/>
      <c r="B10" s="23" t="s">
        <v>103</v>
      </c>
      <c r="C10" s="24">
        <v>0</v>
      </c>
      <c r="D10" s="16"/>
      <c r="F10" s="16"/>
      <c r="H10" s="16"/>
      <c r="I10" s="16"/>
      <c r="J10" s="16"/>
      <c r="K10" s="16"/>
      <c r="L10" s="16"/>
      <c r="M10" s="16"/>
      <c r="N10" s="16"/>
      <c r="O10" s="16"/>
    </row>
    <row r="11" spans="1:277" ht="12.75" customHeight="1" x14ac:dyDescent="0.2">
      <c r="A11" s="22"/>
      <c r="B11" s="23" t="s">
        <v>104</v>
      </c>
      <c r="C11" s="24">
        <v>0</v>
      </c>
      <c r="D11" s="16"/>
      <c r="F11" s="16"/>
      <c r="H11" s="16"/>
      <c r="I11" s="16"/>
      <c r="J11" s="16"/>
      <c r="K11" s="16"/>
      <c r="L11" s="16"/>
      <c r="M11" s="16"/>
      <c r="N11" s="16"/>
      <c r="O11" s="16"/>
    </row>
    <row r="12" spans="1:277" ht="12.75" customHeight="1" x14ac:dyDescent="0.2">
      <c r="A12" s="22"/>
      <c r="B12" s="23" t="s">
        <v>105</v>
      </c>
      <c r="C12" s="24">
        <v>0</v>
      </c>
      <c r="D12" s="16"/>
      <c r="F12" s="16"/>
      <c r="H12" s="16"/>
      <c r="I12" s="16"/>
      <c r="J12" s="16"/>
      <c r="K12" s="16"/>
      <c r="L12" s="16"/>
      <c r="M12" s="16"/>
      <c r="N12" s="16"/>
      <c r="O12" s="16"/>
    </row>
    <row r="13" spans="1:277" ht="12.75" customHeight="1" x14ac:dyDescent="0.2">
      <c r="A13" s="22"/>
      <c r="B13" s="170" t="str">
        <f>IF(Projektdaten!$C$5="Fernkälte","Verkaufte Jahreskältemenge [MWh]","Verkaufte Jahreswärmemenge [MWh]")</f>
        <v>Verkaufte Jahreswärmemenge [MWh]</v>
      </c>
      <c r="C13" s="25">
        <f>Abnehmerliste!J201/1000</f>
        <v>0</v>
      </c>
      <c r="D13" s="16"/>
      <c r="F13" s="16"/>
      <c r="H13" s="16"/>
      <c r="I13" s="26"/>
      <c r="J13" s="16"/>
      <c r="K13" s="16"/>
      <c r="L13" s="16"/>
      <c r="M13" s="16"/>
      <c r="N13" s="16"/>
      <c r="O13" s="16"/>
    </row>
    <row r="14" spans="1:277" ht="12.75" customHeight="1" x14ac:dyDescent="0.2">
      <c r="A14" s="18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spans="1:277" ht="40.5" customHeight="1" x14ac:dyDescent="0.2">
      <c r="A15" s="18"/>
      <c r="B15" s="266" t="s">
        <v>106</v>
      </c>
      <c r="C15" s="266" t="s">
        <v>107</v>
      </c>
      <c r="D15" s="266" t="s">
        <v>108</v>
      </c>
      <c r="E15" s="266" t="s">
        <v>109</v>
      </c>
      <c r="F15" s="266" t="s">
        <v>203</v>
      </c>
      <c r="G15" s="266" t="str">
        <f>IF(Projektdaten!$C$5="Fernkälte","Fiktiver Jahreskälte-verlust
[kWh/a]","Fiktiver Jahreswärme-verlust
[kWh/a]")</f>
        <v>Fiktiver Jahreswärme-verlust
[kWh/a]</v>
      </c>
      <c r="H15" s="16"/>
      <c r="I15" s="16"/>
      <c r="J15" s="16"/>
      <c r="K15" s="16"/>
      <c r="L15" s="16"/>
      <c r="M15" s="16"/>
      <c r="N15" s="16"/>
      <c r="O15" s="16"/>
    </row>
    <row r="16" spans="1:277" ht="12.75" customHeight="1" x14ac:dyDescent="0.2">
      <c r="A16" s="18"/>
      <c r="B16" s="267"/>
      <c r="C16" s="267"/>
      <c r="D16" s="267"/>
      <c r="E16" s="267"/>
      <c r="F16" s="267"/>
      <c r="G16" s="267"/>
      <c r="H16" s="16"/>
      <c r="I16" s="16"/>
      <c r="J16" s="16"/>
      <c r="K16" s="16"/>
      <c r="L16" s="16"/>
      <c r="M16" s="16"/>
      <c r="N16" s="16"/>
      <c r="O16" s="16"/>
    </row>
    <row r="17" spans="1:15" ht="12.75" customHeight="1" x14ac:dyDescent="0.2">
      <c r="A17" s="18"/>
      <c r="B17" s="27" t="s">
        <v>110</v>
      </c>
      <c r="C17" s="24">
        <v>0</v>
      </c>
      <c r="D17" s="28">
        <v>0</v>
      </c>
      <c r="E17" s="29">
        <v>0</v>
      </c>
      <c r="F17" s="30">
        <f>IF(AND(E17&gt;0,D17&gt;0),"A oder B wählen",IF(E17&gt;0,C17*E17*(($C$10+$C$11)/2-$C$12)/1000,D17*C17/1000))</f>
        <v>0</v>
      </c>
      <c r="G17" s="25">
        <f t="shared" ref="G17:G30" si="0">F17*8760</f>
        <v>0</v>
      </c>
      <c r="H17" s="16"/>
      <c r="I17" s="16"/>
      <c r="J17" s="16"/>
      <c r="K17" s="16"/>
      <c r="L17" s="16"/>
      <c r="M17" s="16"/>
      <c r="N17" s="16"/>
      <c r="O17" s="16"/>
    </row>
    <row r="18" spans="1:15" ht="12.75" customHeight="1" x14ac:dyDescent="0.2">
      <c r="A18" s="18"/>
      <c r="B18" s="27" t="s">
        <v>111</v>
      </c>
      <c r="C18" s="24">
        <v>0</v>
      </c>
      <c r="D18" s="28">
        <v>0</v>
      </c>
      <c r="E18" s="29">
        <v>0</v>
      </c>
      <c r="F18" s="30">
        <f t="shared" ref="F18:F30" si="1">IF(AND(E18&gt;0,D18&gt;0),"A oder B wählen",IF(E18&gt;0,C18*E18*(($C$10+$C$11)/2-$C$12)/1000,D18*C18/1000))</f>
        <v>0</v>
      </c>
      <c r="G18" s="25">
        <f t="shared" si="0"/>
        <v>0</v>
      </c>
      <c r="H18" s="16"/>
      <c r="I18" s="16"/>
      <c r="J18" s="16"/>
      <c r="K18" s="16"/>
      <c r="L18" s="16"/>
      <c r="M18" s="16"/>
      <c r="N18" s="16"/>
      <c r="O18" s="16"/>
    </row>
    <row r="19" spans="1:15" ht="12.75" customHeight="1" x14ac:dyDescent="0.2">
      <c r="A19" s="18"/>
      <c r="B19" s="27" t="s">
        <v>112</v>
      </c>
      <c r="C19" s="24">
        <v>0</v>
      </c>
      <c r="D19" s="28">
        <v>0</v>
      </c>
      <c r="E19" s="29">
        <v>0</v>
      </c>
      <c r="F19" s="30">
        <f t="shared" si="1"/>
        <v>0</v>
      </c>
      <c r="G19" s="25">
        <f t="shared" si="0"/>
        <v>0</v>
      </c>
      <c r="H19" s="16"/>
      <c r="I19" s="16"/>
      <c r="J19" s="16"/>
      <c r="K19" s="16"/>
      <c r="L19" s="16"/>
      <c r="M19" s="16"/>
      <c r="N19" s="16"/>
      <c r="O19" s="16"/>
    </row>
    <row r="20" spans="1:15" ht="12.75" customHeight="1" x14ac:dyDescent="0.2">
      <c r="A20" s="18"/>
      <c r="B20" s="27" t="s">
        <v>113</v>
      </c>
      <c r="C20" s="24">
        <v>0</v>
      </c>
      <c r="D20" s="28">
        <v>0</v>
      </c>
      <c r="E20" s="29">
        <v>0</v>
      </c>
      <c r="F20" s="30">
        <f t="shared" si="1"/>
        <v>0</v>
      </c>
      <c r="G20" s="25">
        <f t="shared" si="0"/>
        <v>0</v>
      </c>
      <c r="H20" s="16"/>
      <c r="I20" s="16"/>
      <c r="J20" s="16"/>
      <c r="K20" s="16"/>
      <c r="L20" s="16"/>
      <c r="M20" s="16"/>
      <c r="N20" s="16"/>
      <c r="O20" s="16"/>
    </row>
    <row r="21" spans="1:15" ht="12.75" customHeight="1" x14ac:dyDescent="0.2">
      <c r="A21" s="18"/>
      <c r="B21" s="27" t="s">
        <v>114</v>
      </c>
      <c r="C21" s="24">
        <v>0</v>
      </c>
      <c r="D21" s="28">
        <v>0</v>
      </c>
      <c r="E21" s="29">
        <v>0</v>
      </c>
      <c r="F21" s="30">
        <f t="shared" si="1"/>
        <v>0</v>
      </c>
      <c r="G21" s="25">
        <f t="shared" si="0"/>
        <v>0</v>
      </c>
      <c r="H21" s="16"/>
      <c r="I21" s="16"/>
      <c r="J21" s="16"/>
      <c r="K21" s="16"/>
      <c r="L21" s="16"/>
      <c r="M21" s="16"/>
      <c r="N21" s="16"/>
      <c r="O21" s="16"/>
    </row>
    <row r="22" spans="1:15" ht="12.75" customHeight="1" x14ac:dyDescent="0.2">
      <c r="A22" s="18"/>
      <c r="B22" s="27" t="s">
        <v>115</v>
      </c>
      <c r="C22" s="24">
        <v>0</v>
      </c>
      <c r="D22" s="28">
        <v>0</v>
      </c>
      <c r="E22" s="29">
        <v>0</v>
      </c>
      <c r="F22" s="30">
        <f t="shared" si="1"/>
        <v>0</v>
      </c>
      <c r="G22" s="25">
        <f t="shared" si="0"/>
        <v>0</v>
      </c>
      <c r="H22" s="16"/>
      <c r="I22" s="16"/>
      <c r="J22" s="16"/>
      <c r="K22" s="16"/>
      <c r="L22" s="16"/>
      <c r="M22" s="16"/>
      <c r="N22" s="16"/>
      <c r="O22" s="16"/>
    </row>
    <row r="23" spans="1:15" ht="12.75" customHeight="1" x14ac:dyDescent="0.2">
      <c r="A23" s="18"/>
      <c r="B23" s="27" t="s">
        <v>116</v>
      </c>
      <c r="C23" s="24">
        <v>0</v>
      </c>
      <c r="D23" s="28">
        <v>0</v>
      </c>
      <c r="E23" s="29">
        <v>0</v>
      </c>
      <c r="F23" s="30">
        <f t="shared" si="1"/>
        <v>0</v>
      </c>
      <c r="G23" s="25">
        <f t="shared" si="0"/>
        <v>0</v>
      </c>
      <c r="H23" s="16"/>
      <c r="I23" s="16"/>
      <c r="J23" s="16"/>
      <c r="K23" s="16"/>
      <c r="L23" s="16"/>
      <c r="M23" s="16"/>
      <c r="N23" s="16"/>
      <c r="O23" s="16"/>
    </row>
    <row r="24" spans="1:15" ht="12.75" customHeight="1" x14ac:dyDescent="0.2">
      <c r="A24" s="18"/>
      <c r="B24" s="27" t="s">
        <v>117</v>
      </c>
      <c r="C24" s="24">
        <v>0</v>
      </c>
      <c r="D24" s="28">
        <v>0</v>
      </c>
      <c r="E24" s="29">
        <v>0</v>
      </c>
      <c r="F24" s="30">
        <f t="shared" si="1"/>
        <v>0</v>
      </c>
      <c r="G24" s="25">
        <f t="shared" si="0"/>
        <v>0</v>
      </c>
      <c r="H24" s="16"/>
      <c r="I24" s="16"/>
      <c r="J24" s="16"/>
      <c r="K24" s="16"/>
      <c r="L24" s="16"/>
      <c r="M24" s="16"/>
      <c r="N24" s="16"/>
      <c r="O24" s="16"/>
    </row>
    <row r="25" spans="1:15" ht="12.75" customHeight="1" x14ac:dyDescent="0.2">
      <c r="A25" s="18"/>
      <c r="B25" s="27" t="s">
        <v>118</v>
      </c>
      <c r="C25" s="24">
        <v>0</v>
      </c>
      <c r="D25" s="28">
        <v>0</v>
      </c>
      <c r="E25" s="29">
        <v>0</v>
      </c>
      <c r="F25" s="30">
        <f t="shared" si="1"/>
        <v>0</v>
      </c>
      <c r="G25" s="25">
        <f t="shared" si="0"/>
        <v>0</v>
      </c>
      <c r="H25" s="16"/>
      <c r="I25" s="16"/>
      <c r="J25" s="16"/>
      <c r="K25" s="16"/>
      <c r="L25" s="16"/>
      <c r="M25" s="16"/>
      <c r="N25" s="16"/>
      <c r="O25" s="16"/>
    </row>
    <row r="26" spans="1:15" ht="12.75" customHeight="1" x14ac:dyDescent="0.2">
      <c r="A26" s="18"/>
      <c r="B26" s="27" t="s">
        <v>119</v>
      </c>
      <c r="C26" s="24">
        <v>0</v>
      </c>
      <c r="D26" s="28">
        <v>0</v>
      </c>
      <c r="E26" s="29">
        <v>0</v>
      </c>
      <c r="F26" s="30">
        <f t="shared" si="1"/>
        <v>0</v>
      </c>
      <c r="G26" s="25">
        <f t="shared" si="0"/>
        <v>0</v>
      </c>
      <c r="H26" s="16"/>
      <c r="I26" s="16"/>
      <c r="J26" s="16"/>
      <c r="K26" s="16"/>
      <c r="L26" s="16"/>
      <c r="M26" s="16"/>
      <c r="N26" s="16"/>
      <c r="O26" s="16"/>
    </row>
    <row r="27" spans="1:15" ht="12.75" customHeight="1" x14ac:dyDescent="0.2">
      <c r="A27" s="18"/>
      <c r="B27" s="27" t="s">
        <v>120</v>
      </c>
      <c r="C27" s="24">
        <v>0</v>
      </c>
      <c r="D27" s="28">
        <v>0</v>
      </c>
      <c r="E27" s="29">
        <v>0</v>
      </c>
      <c r="F27" s="30">
        <f t="shared" si="1"/>
        <v>0</v>
      </c>
      <c r="G27" s="25">
        <f t="shared" si="0"/>
        <v>0</v>
      </c>
      <c r="H27" s="16"/>
      <c r="I27" s="16"/>
      <c r="J27" s="16"/>
      <c r="K27" s="16"/>
      <c r="L27" s="16"/>
      <c r="M27" s="16"/>
      <c r="N27" s="16"/>
      <c r="O27" s="16"/>
    </row>
    <row r="28" spans="1:15" ht="12.75" customHeight="1" x14ac:dyDescent="0.2">
      <c r="A28" s="18"/>
      <c r="B28" s="27" t="s">
        <v>121</v>
      </c>
      <c r="C28" s="24">
        <v>0</v>
      </c>
      <c r="D28" s="28">
        <v>0</v>
      </c>
      <c r="E28" s="29">
        <v>0</v>
      </c>
      <c r="F28" s="30">
        <f t="shared" si="1"/>
        <v>0</v>
      </c>
      <c r="G28" s="25">
        <f t="shared" si="0"/>
        <v>0</v>
      </c>
      <c r="H28" s="16"/>
      <c r="I28" s="16"/>
      <c r="J28" s="16"/>
      <c r="K28" s="16"/>
      <c r="L28" s="16"/>
      <c r="M28" s="16"/>
      <c r="N28" s="16"/>
      <c r="O28" s="16"/>
    </row>
    <row r="29" spans="1:15" ht="12.75" customHeight="1" x14ac:dyDescent="0.2">
      <c r="A29" s="18"/>
      <c r="B29" s="27" t="s">
        <v>122</v>
      </c>
      <c r="C29" s="24">
        <v>0</v>
      </c>
      <c r="D29" s="28">
        <v>0</v>
      </c>
      <c r="E29" s="29">
        <v>0</v>
      </c>
      <c r="F29" s="30">
        <f t="shared" si="1"/>
        <v>0</v>
      </c>
      <c r="G29" s="25">
        <f t="shared" si="0"/>
        <v>0</v>
      </c>
      <c r="H29" s="16"/>
      <c r="I29" s="16"/>
      <c r="J29" s="16"/>
      <c r="K29" s="16"/>
      <c r="L29" s="16"/>
      <c r="M29" s="16"/>
      <c r="N29" s="16"/>
      <c r="O29" s="16"/>
    </row>
    <row r="30" spans="1:15" ht="12.75" customHeight="1" x14ac:dyDescent="0.2">
      <c r="A30" s="18"/>
      <c r="B30" s="27"/>
      <c r="C30" s="24">
        <v>0</v>
      </c>
      <c r="D30" s="28">
        <v>0</v>
      </c>
      <c r="E30" s="29">
        <v>0</v>
      </c>
      <c r="F30" s="30">
        <f t="shared" si="1"/>
        <v>0</v>
      </c>
      <c r="G30" s="25">
        <f t="shared" si="0"/>
        <v>0</v>
      </c>
      <c r="H30" s="16"/>
      <c r="I30" s="16"/>
      <c r="J30" s="16"/>
      <c r="K30" s="16"/>
      <c r="L30" s="16"/>
      <c r="M30" s="16"/>
      <c r="N30" s="16"/>
      <c r="O30" s="16"/>
    </row>
    <row r="31" spans="1:15" ht="12.75" customHeight="1" x14ac:dyDescent="0.2">
      <c r="A31" s="22"/>
      <c r="B31" s="31" t="s">
        <v>25</v>
      </c>
      <c r="C31" s="32">
        <f>SUM(C17:C30)</f>
        <v>0</v>
      </c>
      <c r="D31" s="33"/>
      <c r="E31" s="34"/>
      <c r="F31" s="32">
        <f>SUM(F17:F30)</f>
        <v>0</v>
      </c>
      <c r="G31" s="32">
        <f>SUM(G17:G30)</f>
        <v>0</v>
      </c>
      <c r="H31" s="16"/>
      <c r="I31" s="26"/>
      <c r="J31" s="16"/>
      <c r="K31" s="16"/>
      <c r="L31" s="16"/>
      <c r="M31" s="16"/>
      <c r="N31" s="16"/>
      <c r="O31" s="16"/>
    </row>
    <row r="32" spans="1:15" ht="12.75" customHeight="1" x14ac:dyDescent="0.2">
      <c r="A32" s="18"/>
      <c r="B32" s="16"/>
      <c r="C32" s="16"/>
      <c r="D32" s="16"/>
      <c r="E32" s="16"/>
      <c r="F32" s="16"/>
      <c r="G32" s="35"/>
      <c r="H32" s="16"/>
      <c r="I32" s="16"/>
      <c r="J32" s="16"/>
      <c r="K32" s="16"/>
      <c r="L32" s="16"/>
      <c r="M32" s="16"/>
      <c r="N32" s="16"/>
      <c r="O32" s="16"/>
    </row>
    <row r="33" spans="1:15" ht="12.75" customHeight="1" x14ac:dyDescent="0.2">
      <c r="A33" s="18"/>
      <c r="B33" s="21"/>
      <c r="C33" s="16"/>
      <c r="D33" s="16"/>
      <c r="E33" s="213" t="s">
        <v>123</v>
      </c>
      <c r="F33" s="16"/>
      <c r="G33" s="35"/>
      <c r="H33" s="16"/>
      <c r="I33" s="16"/>
      <c r="J33" s="16"/>
      <c r="K33" s="16"/>
      <c r="L33" s="16"/>
      <c r="M33" s="16"/>
      <c r="N33" s="16"/>
      <c r="O33" s="16"/>
    </row>
    <row r="34" spans="1:15" ht="12.75" customHeight="1" x14ac:dyDescent="0.2">
      <c r="A34" s="36"/>
      <c r="B34" s="171"/>
      <c r="C34" s="172"/>
      <c r="D34" s="173" t="s">
        <v>124</v>
      </c>
      <c r="E34" s="25">
        <f>C31/2</f>
        <v>0</v>
      </c>
      <c r="F34" s="16"/>
      <c r="H34" s="16"/>
      <c r="I34" s="16"/>
      <c r="J34" s="16"/>
      <c r="K34" s="16"/>
      <c r="L34" s="16"/>
      <c r="M34" s="16"/>
      <c r="N34" s="16"/>
      <c r="O34" s="16"/>
    </row>
    <row r="35" spans="1:15" ht="12.75" customHeight="1" x14ac:dyDescent="0.2">
      <c r="A35" s="36"/>
      <c r="B35" s="174"/>
      <c r="C35" s="175"/>
      <c r="D35" s="176" t="s">
        <v>125</v>
      </c>
      <c r="E35" s="25">
        <f>C31</f>
        <v>0</v>
      </c>
      <c r="F35" s="16"/>
      <c r="H35" s="16"/>
      <c r="I35" s="16"/>
      <c r="J35" s="16"/>
      <c r="K35" s="16"/>
      <c r="L35" s="16"/>
      <c r="M35" s="16"/>
      <c r="N35" s="16"/>
      <c r="O35" s="16"/>
    </row>
    <row r="36" spans="1:15" ht="12.75" customHeight="1" x14ac:dyDescent="0.2">
      <c r="A36" s="36"/>
      <c r="B36" s="174"/>
      <c r="C36" s="175"/>
      <c r="D36" s="176" t="s">
        <v>126</v>
      </c>
      <c r="E36" s="25">
        <f>C10-C11</f>
        <v>0</v>
      </c>
      <c r="F36" s="16"/>
      <c r="G36" s="26"/>
      <c r="H36" s="16"/>
      <c r="I36" s="16"/>
      <c r="J36" s="16"/>
      <c r="K36" s="16"/>
      <c r="L36" s="16"/>
      <c r="M36" s="16"/>
      <c r="N36" s="16"/>
      <c r="O36" s="16"/>
    </row>
    <row r="37" spans="1:15" ht="12.75" customHeight="1" x14ac:dyDescent="0.2">
      <c r="A37" s="36"/>
      <c r="B37" s="177"/>
      <c r="C37" s="178"/>
      <c r="D37" s="179" t="str">
        <f>IF(Projektdaten!$C$5="Fernkälte","Kälteverlustleistung Netz [kW]","Wärmeverlustleistung Netz [kW]")</f>
        <v>Wärmeverlustleistung Netz [kW]</v>
      </c>
      <c r="E37" s="25">
        <f>F31</f>
        <v>0</v>
      </c>
      <c r="F37" s="16"/>
      <c r="H37" s="16"/>
      <c r="I37" s="16"/>
      <c r="J37" s="16"/>
      <c r="K37" s="16"/>
      <c r="L37" s="16"/>
      <c r="M37" s="16"/>
      <c r="N37" s="16"/>
      <c r="O37" s="16"/>
    </row>
    <row r="38" spans="1:15" ht="12.75" customHeight="1" x14ac:dyDescent="0.2">
      <c r="A38" s="37"/>
      <c r="B38" s="263" t="str">
        <f>IF(Projektdaten!$C$5="Fernkälte","Jahreskälteverlust (auf Basis der derzeit angenommenen Betriebsweise) [MWh]","Jahreswärmeverlust (auf Basis der derzeit angenommenen Betriebsweise) [MWh]")</f>
        <v>Jahreswärmeverlust (auf Basis der derzeit angenommenen Betriebsweise) [MWh]</v>
      </c>
      <c r="C38" s="264"/>
      <c r="D38" s="265"/>
      <c r="E38" s="38">
        <f>(SUM(F17:F30))*_Ang004/1000</f>
        <v>0</v>
      </c>
      <c r="F38" s="39"/>
      <c r="H38" s="16"/>
      <c r="I38" s="16"/>
      <c r="J38" s="16"/>
      <c r="K38" s="39"/>
      <c r="L38" s="16"/>
      <c r="M38" s="16"/>
      <c r="N38" s="16"/>
      <c r="O38" s="16"/>
    </row>
    <row r="39" spans="1:15" ht="12.75" customHeight="1" x14ac:dyDescent="0.2">
      <c r="A39" s="36"/>
      <c r="B39" s="180"/>
      <c r="C39" s="181"/>
      <c r="D39" s="182" t="str">
        <f>IF(Projektdaten!$C$5="Fernkälte","Maximalkälteverlust-Referenzwert [MWh]","Maximalwärmeverlust-Referenzwert [MWh]")</f>
        <v>Maximalwärmeverlust-Referenzwert [MWh]</v>
      </c>
      <c r="E39" s="25">
        <f>G31/1000</f>
        <v>0</v>
      </c>
      <c r="F39" s="16"/>
      <c r="H39" s="16"/>
      <c r="I39" s="16"/>
      <c r="J39" s="16"/>
      <c r="K39" s="16"/>
      <c r="L39" s="16"/>
      <c r="M39" s="16"/>
      <c r="N39" s="16"/>
      <c r="O39" s="16"/>
    </row>
    <row r="40" spans="1:15" ht="12.75" customHeight="1" x14ac:dyDescent="0.2">
      <c r="A40" s="36"/>
      <c r="B40" s="177"/>
      <c r="C40" s="178"/>
      <c r="D40" s="179" t="str">
        <f>IF(Projektdaten!$C$5="Fernkälte","Verkaufte Jahreskältemenge inklusive Netzverlust [MWh]","Verkaufte Jahreswärmemenge inklusive Netzverlust [MWh]")</f>
        <v>Verkaufte Jahreswärmemenge inklusive Netzverlust [MWh]</v>
      </c>
      <c r="E40" s="25">
        <f>E39+C13</f>
        <v>0</v>
      </c>
      <c r="F40" s="16"/>
      <c r="H40" s="16"/>
      <c r="I40" s="16"/>
      <c r="J40" s="16"/>
      <c r="K40" s="16"/>
      <c r="L40" s="16"/>
      <c r="M40" s="16"/>
      <c r="N40" s="16"/>
      <c r="O40" s="16"/>
    </row>
    <row r="41" spans="1:15" ht="12.75" customHeight="1" x14ac:dyDescent="0.2">
      <c r="A41" s="36"/>
      <c r="B41" s="174"/>
      <c r="C41" s="175"/>
      <c r="D41" s="183" t="s">
        <v>127</v>
      </c>
      <c r="E41" s="40">
        <f>IF(E40&gt;0,E39/(E40/100),0)</f>
        <v>0</v>
      </c>
      <c r="F41" s="21"/>
      <c r="H41" s="16"/>
      <c r="I41" s="16"/>
      <c r="J41" s="16"/>
      <c r="K41" s="16"/>
      <c r="L41" s="16"/>
      <c r="M41" s="16"/>
      <c r="N41" s="16"/>
      <c r="O41" s="16"/>
    </row>
    <row r="42" spans="1:15" ht="12.75" customHeight="1" x14ac:dyDescent="0.2">
      <c r="A42" s="22"/>
      <c r="B42" s="16"/>
      <c r="C42" s="16"/>
      <c r="D42" s="19"/>
      <c r="E42" s="19"/>
      <c r="F42" s="41"/>
      <c r="G42" s="16"/>
      <c r="H42" s="16"/>
      <c r="I42" s="16"/>
      <c r="J42" s="16"/>
      <c r="K42" s="16"/>
      <c r="L42" s="16"/>
      <c r="M42" s="16"/>
      <c r="N42" s="16"/>
      <c r="O42" s="16"/>
    </row>
    <row r="43" spans="1:15" ht="12.75" customHeight="1" x14ac:dyDescent="0.2">
      <c r="A43" s="22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spans="1:15" ht="12.75" customHeight="1" x14ac:dyDescent="0.2">
      <c r="A44" s="22"/>
      <c r="B44" s="262" t="s">
        <v>195</v>
      </c>
      <c r="C44" s="262"/>
      <c r="D44" s="262"/>
      <c r="E44" s="262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 ht="12.7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</sheetData>
  <sheetProtection algorithmName="SHA-512" hashValue="lna/NR0Iz8soXzvDNGyaUlg8b+voPxtEobLFOlEOrzvGxG927V028I5cbKHu2AgZN9OPxsXU3TwALSJ9IT0y+Q==" saltValue="5YpK7kn71hEYD2eRSTe8QA==" spinCount="100000" sheet="1" selectLockedCells="1"/>
  <mergeCells count="14">
    <mergeCell ref="F15:F16"/>
    <mergeCell ref="G15:G16"/>
    <mergeCell ref="A1:H1"/>
    <mergeCell ref="A2:I2"/>
    <mergeCell ref="A5:H5"/>
    <mergeCell ref="C6:F6"/>
    <mergeCell ref="C7:F7"/>
    <mergeCell ref="C8:F8"/>
    <mergeCell ref="B44:E44"/>
    <mergeCell ref="B38:D38"/>
    <mergeCell ref="B15:B16"/>
    <mergeCell ref="C15:C16"/>
    <mergeCell ref="D15:D16"/>
    <mergeCell ref="E15:E16"/>
  </mergeCells>
  <conditionalFormatting sqref="D17:E30">
    <cfRule type="cellIs" dxfId="3" priority="5" stopIfTrue="1" operator="greaterThan">
      <formula>0</formula>
    </cfRule>
  </conditionalFormatting>
  <conditionalFormatting sqref="G36">
    <cfRule type="expression" dxfId="2" priority="2">
      <formula>$S$6=1</formula>
    </cfRule>
  </conditionalFormatting>
  <conditionalFormatting sqref="I13">
    <cfRule type="expression" dxfId="1" priority="4">
      <formula>$S$6=1</formula>
    </cfRule>
  </conditionalFormatting>
  <conditionalFormatting sqref="I31">
    <cfRule type="expression" dxfId="0" priority="3">
      <formula>$S$6=1</formula>
    </cfRule>
  </conditionalFormatting>
  <pageMargins left="0.23622047244094491" right="0.23622047244094491" top="0.74803149606299213" bottom="0.74803149606299213" header="0.31496062992125984" footer="0.31496062992125984"/>
  <pageSetup paperSize="9" scale="63" orientation="portrait" r:id="rId1"/>
  <headerFooter>
    <oddFooter>&amp;L&amp;9Version 09/2026&amp;R&amp;9Seite &amp;P von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9DAC15C-08F6-461E-9216-FB804B0A047B}">
            <xm:f>Projektdaten!$C$5="Fernkälte"</xm:f>
            <x14:dxf>
              <font>
                <color theme="1" tint="0.34998626667073579"/>
              </font>
              <fill>
                <patternFill>
                  <bgColor theme="1" tint="0.499984740745262"/>
                </patternFill>
              </fill>
            </x14:dxf>
          </x14:cfRule>
          <xm:sqref>A1:I43 A44:B44 F44:I44 A45:I46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2EEB2-63E0-4285-9E90-7E78D66E9B9B}">
  <sheetPr codeName="Tabelle8"/>
  <dimension ref="A2:I20"/>
  <sheetViews>
    <sheetView zoomScale="160" zoomScaleNormal="160" workbookViewId="0">
      <selection activeCell="I20" sqref="I20"/>
    </sheetView>
  </sheetViews>
  <sheetFormatPr baseColWidth="10" defaultRowHeight="15" x14ac:dyDescent="0.25"/>
  <cols>
    <col min="1" max="1" width="3.140625" customWidth="1"/>
    <col min="2" max="2" width="27.85546875" customWidth="1"/>
    <col min="3" max="3" width="27.85546875" bestFit="1" customWidth="1"/>
    <col min="4" max="5" width="4" customWidth="1"/>
    <col min="6" max="6" width="33.85546875" bestFit="1" customWidth="1"/>
  </cols>
  <sheetData>
    <row r="2" spans="1:9" x14ac:dyDescent="0.25">
      <c r="A2" s="7"/>
      <c r="B2" s="7" t="s">
        <v>205</v>
      </c>
      <c r="C2" s="7" t="s">
        <v>196</v>
      </c>
      <c r="F2" s="7" t="s">
        <v>9</v>
      </c>
      <c r="G2" s="7"/>
    </row>
    <row r="3" spans="1:9" x14ac:dyDescent="0.25">
      <c r="B3" s="6" t="s">
        <v>72</v>
      </c>
      <c r="C3" t="s">
        <v>197</v>
      </c>
      <c r="F3" s="6" t="s">
        <v>27</v>
      </c>
    </row>
    <row r="4" spans="1:9" x14ac:dyDescent="0.25">
      <c r="B4" s="6" t="s">
        <v>98</v>
      </c>
      <c r="C4" t="s">
        <v>198</v>
      </c>
      <c r="F4" s="6" t="s">
        <v>73</v>
      </c>
    </row>
    <row r="5" spans="1:9" x14ac:dyDescent="0.25">
      <c r="B5" s="6" t="s">
        <v>96</v>
      </c>
      <c r="C5" t="s">
        <v>199</v>
      </c>
      <c r="F5" s="6" t="s">
        <v>74</v>
      </c>
      <c r="I5" s="6"/>
    </row>
    <row r="6" spans="1:9" x14ac:dyDescent="0.25">
      <c r="B6" s="6" t="s">
        <v>94</v>
      </c>
      <c r="C6" t="s">
        <v>204</v>
      </c>
      <c r="F6" s="6" t="s">
        <v>75</v>
      </c>
      <c r="I6" s="6"/>
    </row>
    <row r="7" spans="1:9" x14ac:dyDescent="0.25">
      <c r="B7" s="6" t="s">
        <v>91</v>
      </c>
      <c r="C7" t="s">
        <v>24</v>
      </c>
      <c r="F7" s="6" t="s">
        <v>76</v>
      </c>
    </row>
    <row r="8" spans="1:9" x14ac:dyDescent="0.25">
      <c r="B8" s="6" t="s">
        <v>95</v>
      </c>
      <c r="F8" s="6" t="s">
        <v>77</v>
      </c>
    </row>
    <row r="9" spans="1:9" x14ac:dyDescent="0.25">
      <c r="B9" s="6" t="s">
        <v>97</v>
      </c>
      <c r="F9" s="6" t="s">
        <v>26</v>
      </c>
    </row>
    <row r="10" spans="1:9" x14ac:dyDescent="0.25">
      <c r="B10" s="6" t="s">
        <v>92</v>
      </c>
      <c r="F10" s="6" t="s">
        <v>78</v>
      </c>
    </row>
    <row r="11" spans="1:9" x14ac:dyDescent="0.25">
      <c r="B11" s="6" t="s">
        <v>90</v>
      </c>
      <c r="F11" s="6" t="s">
        <v>79</v>
      </c>
    </row>
    <row r="12" spans="1:9" x14ac:dyDescent="0.25">
      <c r="B12" s="6" t="s">
        <v>24</v>
      </c>
      <c r="F12" s="6" t="s">
        <v>80</v>
      </c>
    </row>
    <row r="13" spans="1:9" x14ac:dyDescent="0.25">
      <c r="B13" s="6" t="s">
        <v>99</v>
      </c>
      <c r="F13" s="6" t="s">
        <v>81</v>
      </c>
    </row>
    <row r="14" spans="1:9" x14ac:dyDescent="0.25">
      <c r="B14" s="6" t="s">
        <v>49</v>
      </c>
      <c r="F14" s="6" t="s">
        <v>82</v>
      </c>
    </row>
    <row r="15" spans="1:9" x14ac:dyDescent="0.25">
      <c r="B15" s="6" t="s">
        <v>93</v>
      </c>
      <c r="F15" s="6" t="s">
        <v>83</v>
      </c>
    </row>
    <row r="16" spans="1:9" x14ac:dyDescent="0.25">
      <c r="B16" s="6" t="s">
        <v>89</v>
      </c>
      <c r="F16" s="6" t="s">
        <v>84</v>
      </c>
    </row>
    <row r="17" spans="6:6" x14ac:dyDescent="0.25">
      <c r="F17" s="6" t="s">
        <v>85</v>
      </c>
    </row>
    <row r="18" spans="6:6" x14ac:dyDescent="0.25">
      <c r="F18" s="6" t="s">
        <v>86</v>
      </c>
    </row>
    <row r="19" spans="6:6" x14ac:dyDescent="0.25">
      <c r="F19" s="6" t="s">
        <v>87</v>
      </c>
    </row>
    <row r="20" spans="6:6" x14ac:dyDescent="0.25">
      <c r="F20" s="6" t="s">
        <v>88</v>
      </c>
    </row>
  </sheetData>
  <pageMargins left="0.7" right="0.7" top="0.78740157499999996" bottom="0.78740157499999996" header="0.3" footer="0.3"/>
  <pageSetup paperSize="9" orientation="portrait" verticalDpi="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Projektdaten</vt:lpstr>
      <vt:lpstr>Anlagenkomponenten</vt:lpstr>
      <vt:lpstr>Anlagendetails</vt:lpstr>
      <vt:lpstr>Projektkosten</vt:lpstr>
      <vt:lpstr>Abnehmerliste</vt:lpstr>
      <vt:lpstr>Rohrnetzverlustberechnung</vt:lpstr>
      <vt:lpstr>Drop Down</vt:lpstr>
      <vt:lpstr>_Ang004</vt:lpstr>
      <vt:lpstr>Abnehmerliste!Druckbereich</vt:lpstr>
      <vt:lpstr>Anlagendetails!Druckbereich</vt:lpstr>
      <vt:lpstr>Anlagenkomponenten!Druckbereich</vt:lpstr>
      <vt:lpstr>Projektdaten!Druckbereich</vt:lpstr>
      <vt:lpstr>Projektkosten!Druckbereich</vt:lpstr>
      <vt:lpstr>Rohrnetzverlustberechnung!Druckbereich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2024-06-28T07:28:16Z</dcterms:created>
  <dcterms:modified xsi:type="dcterms:W3CDTF">2026-09-15T09:16:09Z</dcterms:modified>
</cp:coreProperties>
</file>